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lucru" sheetId="1" r:id="rId1"/>
  </sheets>
  <definedNames>
    <definedName name="_xlnm._FilterDatabase" localSheetId="0" hidden="1">lucru!$B$10:$B$189</definedName>
    <definedName name="_xlnm.Print_Titles" localSheetId="0">lucru!$9:$10</definedName>
  </definedNames>
  <calcPr calcId="145621"/>
</workbook>
</file>

<file path=xl/calcChain.xml><?xml version="1.0" encoding="utf-8"?>
<calcChain xmlns="http://schemas.openxmlformats.org/spreadsheetml/2006/main">
  <c r="F24" i="1" l="1"/>
  <c r="F187" i="1"/>
  <c r="E187" i="1"/>
  <c r="D187" i="1"/>
  <c r="C187" i="1"/>
  <c r="F185" i="1"/>
  <c r="E185" i="1"/>
  <c r="D185" i="1"/>
  <c r="C185" i="1"/>
  <c r="F181" i="1"/>
  <c r="E181" i="1"/>
  <c r="D181" i="1"/>
  <c r="C181" i="1"/>
  <c r="F179" i="1"/>
  <c r="E179" i="1"/>
  <c r="D179" i="1"/>
  <c r="C179" i="1"/>
  <c r="F174" i="1"/>
  <c r="E174" i="1"/>
  <c r="D174" i="1"/>
  <c r="C174" i="1"/>
  <c r="C171" i="1"/>
  <c r="F161" i="1"/>
  <c r="E159" i="1"/>
  <c r="D159" i="1"/>
  <c r="C159" i="1"/>
  <c r="F149" i="1"/>
  <c r="E149" i="1"/>
  <c r="D149" i="1"/>
  <c r="C149" i="1"/>
  <c r="F147" i="1"/>
  <c r="E147" i="1"/>
  <c r="D147" i="1"/>
  <c r="C147" i="1"/>
  <c r="F143" i="1"/>
  <c r="E143" i="1"/>
  <c r="D143" i="1"/>
  <c r="C143" i="1"/>
  <c r="F141" i="1"/>
  <c r="E141" i="1"/>
  <c r="D141" i="1"/>
  <c r="C141" i="1"/>
  <c r="F139" i="1"/>
  <c r="D139" i="1"/>
  <c r="C139" i="1"/>
  <c r="F135" i="1"/>
  <c r="E135" i="1"/>
  <c r="D135" i="1"/>
  <c r="C135" i="1"/>
  <c r="F131" i="1"/>
  <c r="E131" i="1"/>
  <c r="D131" i="1"/>
  <c r="C131" i="1"/>
  <c r="F129" i="1"/>
  <c r="F127" i="1" s="1"/>
  <c r="C128" i="1"/>
  <c r="C127" i="1" s="1"/>
  <c r="E127" i="1"/>
  <c r="D127" i="1"/>
  <c r="E125" i="1"/>
  <c r="E123" i="1" s="1"/>
  <c r="C124" i="1"/>
  <c r="C123" i="1" s="1"/>
  <c r="F123" i="1"/>
  <c r="D123" i="1"/>
  <c r="C120" i="1"/>
  <c r="F119" i="1"/>
  <c r="E119" i="1"/>
  <c r="D119" i="1"/>
  <c r="C119" i="1"/>
  <c r="E117" i="1"/>
  <c r="E115" i="1" s="1"/>
  <c r="F115" i="1"/>
  <c r="D115" i="1"/>
  <c r="C115" i="1"/>
  <c r="F111" i="1"/>
  <c r="E111" i="1"/>
  <c r="D111" i="1"/>
  <c r="C111" i="1"/>
  <c r="C110" i="1"/>
  <c r="C109" i="1"/>
  <c r="C108" i="1"/>
  <c r="C107" i="1"/>
  <c r="C106" i="1"/>
  <c r="C105" i="1"/>
  <c r="F103" i="1"/>
  <c r="E103" i="1"/>
  <c r="D103" i="1"/>
  <c r="C103" i="1"/>
  <c r="D101" i="1"/>
  <c r="C101" i="1"/>
  <c r="F97" i="1"/>
  <c r="E97" i="1"/>
  <c r="D97" i="1"/>
  <c r="C97" i="1"/>
  <c r="F93" i="1"/>
  <c r="E93" i="1"/>
  <c r="D93" i="1"/>
  <c r="C93" i="1"/>
  <c r="F90" i="1"/>
  <c r="E88" i="1"/>
  <c r="D88" i="1"/>
  <c r="C88" i="1"/>
  <c r="F82" i="1"/>
  <c r="E82" i="1"/>
  <c r="D82" i="1"/>
  <c r="C82" i="1"/>
  <c r="F79" i="1"/>
  <c r="E77" i="1"/>
  <c r="D77" i="1"/>
  <c r="C77" i="1"/>
  <c r="F74" i="1"/>
  <c r="C74" i="1"/>
  <c r="C72" i="1" s="1"/>
  <c r="E72" i="1"/>
  <c r="D72" i="1"/>
  <c r="F70" i="1"/>
  <c r="F69" i="1"/>
  <c r="E67" i="1"/>
  <c r="D67" i="1"/>
  <c r="C67" i="1"/>
  <c r="F62" i="1"/>
  <c r="E62" i="1"/>
  <c r="D62" i="1"/>
  <c r="C62" i="1"/>
  <c r="F59" i="1"/>
  <c r="F57" i="1" s="1"/>
  <c r="E57" i="1"/>
  <c r="D57" i="1"/>
  <c r="C57" i="1"/>
  <c r="F55" i="1"/>
  <c r="F52" i="1" s="1"/>
  <c r="E52" i="1"/>
  <c r="D52" i="1"/>
  <c r="C52" i="1"/>
  <c r="F50" i="1"/>
  <c r="E48" i="1"/>
  <c r="D48" i="1"/>
  <c r="C48" i="1"/>
  <c r="C47" i="1"/>
  <c r="C46" i="1"/>
  <c r="C45" i="1"/>
  <c r="C44" i="1"/>
  <c r="C43" i="1"/>
  <c r="C42" i="1"/>
  <c r="F39" i="1"/>
  <c r="E39" i="1"/>
  <c r="D39" i="1"/>
  <c r="C39" i="1"/>
  <c r="C38" i="1"/>
  <c r="F38" i="1" s="1"/>
  <c r="F35" i="1"/>
  <c r="E35" i="1"/>
  <c r="D35" i="1"/>
  <c r="C35" i="1"/>
  <c r="F32" i="1"/>
  <c r="E32" i="1"/>
  <c r="D32" i="1"/>
  <c r="C32" i="1"/>
  <c r="F31" i="1"/>
  <c r="F30" i="1"/>
  <c r="F29" i="1"/>
  <c r="F28" i="1"/>
  <c r="F25" i="1"/>
  <c r="E24" i="1"/>
  <c r="D24" i="1"/>
  <c r="C24" i="1"/>
  <c r="F23" i="1"/>
  <c r="D22" i="1"/>
  <c r="C22" i="1"/>
  <c r="F19" i="1"/>
  <c r="E19" i="1"/>
  <c r="D19" i="1"/>
  <c r="C19" i="1"/>
  <c r="F14" i="1"/>
  <c r="E12" i="1"/>
  <c r="D12" i="1"/>
  <c r="C12" i="1"/>
  <c r="F48" i="1" l="1"/>
  <c r="D189" i="1"/>
  <c r="F72" i="1"/>
  <c r="F22" i="1"/>
  <c r="E189" i="1"/>
  <c r="F77" i="1"/>
  <c r="F12" i="1"/>
  <c r="C189" i="1"/>
  <c r="F67" i="1"/>
  <c r="F88" i="1"/>
  <c r="F159" i="1"/>
  <c r="F189" i="1" l="1"/>
</calcChain>
</file>

<file path=xl/sharedStrings.xml><?xml version="1.0" encoding="utf-8"?>
<sst xmlns="http://schemas.openxmlformats.org/spreadsheetml/2006/main" count="183" uniqueCount="98">
  <si>
    <t>JUDEŢUL TIMIŞ</t>
  </si>
  <si>
    <t>DIRECŢIA BUGET FINANȚE</t>
  </si>
  <si>
    <t xml:space="preserve">COMPARTIMENTUL BUGET </t>
  </si>
  <si>
    <t>Fundamentarea bugetului local  al judetului Timis pe anul 2022</t>
  </si>
  <si>
    <t>Cheltuieli - Sectiunea functionare</t>
  </si>
  <si>
    <t>mii lei</t>
  </si>
  <si>
    <t>INDICATORI</t>
  </si>
  <si>
    <t>Buget 2021</t>
  </si>
  <si>
    <t>Executie 2021</t>
  </si>
  <si>
    <t>Execuție 2021</t>
  </si>
  <si>
    <t>Propuneri 2022</t>
  </si>
  <si>
    <t>AUTORITATI EXECUTIVE</t>
  </si>
  <si>
    <t>Cheltuieli de personal</t>
  </si>
  <si>
    <t>Bunuri si servicii</t>
  </si>
  <si>
    <t xml:space="preserve">Alte transferuri </t>
  </si>
  <si>
    <t>Alte cheltuieli</t>
  </si>
  <si>
    <t>FIID</t>
  </si>
  <si>
    <t>Plati efectuate in anii precedenti si recuperate in anul curent</t>
  </si>
  <si>
    <t>SERVICII PUBLICE COMUNITARE DE EVIDENŢĂ A  PERSOANELOR</t>
  </si>
  <si>
    <t>ALEGERI</t>
  </si>
  <si>
    <t>STRUCTURA TERITORIALA PENTRU PROBLEME SPECIALE</t>
  </si>
  <si>
    <t>TRANZACTII PRIVIND DATORIA PUBLICA SI IMPRUMUTURI</t>
  </si>
  <si>
    <t>Bunuri si servicii ( comisioane, alte cheltuieli )</t>
  </si>
  <si>
    <t xml:space="preserve">Dobanzi </t>
  </si>
  <si>
    <t>CENTRUL MILITAR</t>
  </si>
  <si>
    <t>ORDINE PUBLICĂ ŞI SIGURANŢĂ NAŢIONALĂ</t>
  </si>
  <si>
    <t>INSPECTORATUL PENTRU SITUAŢII DE URGENŢĂ TIMIŞ</t>
  </si>
  <si>
    <t>CHELTUIELI SOCIAL CULTURALE</t>
  </si>
  <si>
    <t>ÎNVATAMÂNT</t>
  </si>
  <si>
    <t>Asistenta sociala</t>
  </si>
  <si>
    <t>Cheltuieli de capital</t>
  </si>
  <si>
    <t>CENTRUL JUDEŢEAN DE RESURSE ŞI ASISTENŢA EDUCAŢIONALA TIMIŞ</t>
  </si>
  <si>
    <t xml:space="preserve"> - cheltuieli de personal</t>
  </si>
  <si>
    <t xml:space="preserve"> - Bunuri si servicii</t>
  </si>
  <si>
    <t xml:space="preserve"> - asistenta sociala</t>
  </si>
  <si>
    <t>C.S.E.I.   P.P. NEVEANU</t>
  </si>
  <si>
    <t xml:space="preserve"> - burse</t>
  </si>
  <si>
    <t>C.S.E.I. Constantin  PUFAN</t>
  </si>
  <si>
    <t>CENTRUL  DE RESURSE SI ASISTENTA EDUCATIONALA SPERANŢA</t>
  </si>
  <si>
    <t xml:space="preserve"> - alte cheltuieli</t>
  </si>
  <si>
    <t>C.S.E.I.  Dumitru CIUMĂGEANU</t>
  </si>
  <si>
    <t>LICEUL TEORETIC IRIS TIMISOARA</t>
  </si>
  <si>
    <t>C.S.E.I.  Constantin Paunescu RECAŞ</t>
  </si>
  <si>
    <t>C.S.E.I. Alexandru Rosca LUGOJ</t>
  </si>
  <si>
    <t>LICEUL TEHNOLOGIC GHEORGHE ATANASIU TIMISOARA</t>
  </si>
  <si>
    <t>SCOALA GIMNAZIALA SPECIALA BUZIAS</t>
  </si>
  <si>
    <t xml:space="preserve">ÎNVATAMÂNT PRESCOLAR SI PRIMAR </t>
  </si>
  <si>
    <t>Asistență socială - program scoli</t>
  </si>
  <si>
    <t xml:space="preserve">BURSE ELEVI </t>
  </si>
  <si>
    <t>SANATATE</t>
  </si>
  <si>
    <t xml:space="preserve">alte transferuri </t>
  </si>
  <si>
    <t xml:space="preserve">SPITALUL JUDEŢEAN TIMIŞ,                           </t>
  </si>
  <si>
    <t xml:space="preserve"> transferuri</t>
  </si>
  <si>
    <t>CULTURA, RECREERE SI RELIGIE</t>
  </si>
  <si>
    <t>Transferuri către instituţii publice</t>
  </si>
  <si>
    <t>Alte cheltuieli - personalul neclerical</t>
  </si>
  <si>
    <t>MUZEUL BANATULUI                                       transferuri către instituţii publice, din care:</t>
  </si>
  <si>
    <t>MUZEUL DE ARTA                                       transferuri către instituţii publice, din care:</t>
  </si>
  <si>
    <t>BIBLIOTECA JUDETEANA</t>
  </si>
  <si>
    <t>TEATRUL PENTRU COPII MERLIN                         transferuri către instituţii publice, din care:</t>
  </si>
  <si>
    <t>MUZEUL SATULUI                                            transferuri către instituţii publice, din care:</t>
  </si>
  <si>
    <t>CENTRU DE CULTURA SI ARTA                                        transferuri către instituţii publice, din care:</t>
  </si>
  <si>
    <t xml:space="preserve">AGENDA CULTURALA </t>
  </si>
  <si>
    <t xml:space="preserve"> - actiuni prioritare (bunuri și servicii)</t>
  </si>
  <si>
    <t xml:space="preserve"> - fondul de urgenta Timcultura (transferuri)</t>
  </si>
  <si>
    <t xml:space="preserve"> - Timcultura (transferuri)</t>
  </si>
  <si>
    <t>FONDUL DE TINERET</t>
  </si>
  <si>
    <t>transferuri</t>
  </si>
  <si>
    <t>SPORT</t>
  </si>
  <si>
    <t>PERSONAL NECLERICAL</t>
  </si>
  <si>
    <t>Alte cheltuieli - Cheltuieli de personal</t>
  </si>
  <si>
    <t>Alte cheltuieli - Cheltuieli de personal finantat CJT</t>
  </si>
  <si>
    <r>
      <t xml:space="preserve">SUSTINEREA CULTELOR </t>
    </r>
    <r>
      <rPr>
        <sz val="10"/>
        <rFont val="Arial"/>
        <family val="2"/>
        <charset val="238"/>
      </rPr>
      <t>(susținerea cultelor)</t>
    </r>
  </si>
  <si>
    <t>SPATII VERZI</t>
  </si>
  <si>
    <t>ALTE SERVICII IN DOMENIUL CULTURII</t>
  </si>
  <si>
    <t>alte transferuri  curente in strainatate</t>
  </si>
  <si>
    <t>DIRECTIA PENTRU PROTECTIA COPILULUI SI ASISTENTA SOCIALA</t>
  </si>
  <si>
    <t>Transferuri- drepturile acordate persoanelor cu handicap</t>
  </si>
  <si>
    <t>Plati efectuate in anii precedenti si recuperate in anul curent cap.asistenta sociala-aparat propriu</t>
  </si>
  <si>
    <t>CAMIN JIMBOLIA, transferuri</t>
  </si>
  <si>
    <t>CAMIN COMLOSU MARE, transferuri</t>
  </si>
  <si>
    <t>ALTE CHELTUIELI ASISTENTA SOCIALA -</t>
  </si>
  <si>
    <t xml:space="preserve"> alte transferuri</t>
  </si>
  <si>
    <t>Transferuri- interne</t>
  </si>
  <si>
    <t>DIRECŢIA DE PRESTĂRI SERVICII</t>
  </si>
  <si>
    <t>PROTECTIA MEDIULUI</t>
  </si>
  <si>
    <t>ALTE CHELTUIELI CU TRANSPORTURILE</t>
  </si>
  <si>
    <t>ALTE SERVICII PUBLICE GENERALE</t>
  </si>
  <si>
    <t>Transferuri din bugetele consiliilor judetene pentru acordarea unor ajutoare pentru unitati administrativ teritoriale aflate in situatie de extrema dificultate</t>
  </si>
  <si>
    <t>FOND REZERVA BUGETARA</t>
  </si>
  <si>
    <t>Fond de rezerva bugetara la dispozitia autoritatilor locale</t>
  </si>
  <si>
    <t>TOTAL CHELTUIELI</t>
  </si>
  <si>
    <t>ADMINISTRATOR PUBLIC</t>
  </si>
  <si>
    <t>DIRECTOR EXECUTIV</t>
  </si>
  <si>
    <t>MARIAN-CONSTANTIN VASILE</t>
  </si>
  <si>
    <t>MARCEL MARCU</t>
  </si>
  <si>
    <t>PREȘEDINTE</t>
  </si>
  <si>
    <t>ALIN-ADRIAN 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</si>
</sst>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color theme="1"/>
      <name val="Arial"/>
      <family val="2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b/>
      <sz val="10"/>
      <name val="Times New Roman"/>
      <family val="1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55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/>
    <xf numFmtId="0" fontId="0" fillId="0" borderId="2" xfId="0" applyFill="1" applyBorder="1"/>
    <xf numFmtId="4" fontId="6" fillId="3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0" fillId="2" borderId="0" xfId="0" applyNumberFormat="1" applyFill="1"/>
    <xf numFmtId="4" fontId="8" fillId="2" borderId="2" xfId="0" applyNumberFormat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vertical="center" wrapText="1"/>
    </xf>
    <xf numFmtId="4" fontId="0" fillId="2" borderId="2" xfId="0" applyNumberFormat="1" applyFill="1" applyBorder="1"/>
    <xf numFmtId="4" fontId="0" fillId="0" borderId="2" xfId="0" applyNumberFormat="1" applyFill="1" applyBorder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2" borderId="0" xfId="0" applyFill="1" applyBorder="1"/>
    <xf numFmtId="0" fontId="5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/>
    <xf numFmtId="10" fontId="1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" fillId="0" borderId="0" xfId="0" applyFont="1" applyAlignment="1"/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/>
    <xf numFmtId="0" fontId="1" fillId="0" borderId="0" xfId="0" applyFont="1"/>
    <xf numFmtId="0" fontId="1" fillId="0" borderId="0" xfId="0" applyFont="1" applyFill="1"/>
    <xf numFmtId="4" fontId="11" fillId="2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D195"/>
  <sheetViews>
    <sheetView tabSelected="1" zoomScale="130" zoomScaleNormal="130" workbookViewId="0">
      <selection activeCell="H8" sqref="H8"/>
    </sheetView>
  </sheetViews>
  <sheetFormatPr defaultRowHeight="12.75" x14ac:dyDescent="0.2"/>
  <cols>
    <col min="1" max="1" width="2.5703125" style="2" customWidth="1"/>
    <col min="2" max="2" width="34.7109375" style="2" customWidth="1"/>
    <col min="3" max="3" width="11.85546875" style="2" customWidth="1"/>
    <col min="4" max="4" width="11.7109375" style="3" hidden="1" customWidth="1"/>
    <col min="5" max="5" width="11" style="3" customWidth="1"/>
    <col min="6" max="6" width="12" style="4" customWidth="1"/>
    <col min="7" max="16384" width="9.140625" style="2"/>
  </cols>
  <sheetData>
    <row r="1" spans="2:6" x14ac:dyDescent="0.2">
      <c r="B1" s="1" t="s">
        <v>0</v>
      </c>
    </row>
    <row r="2" spans="2:6" x14ac:dyDescent="0.2">
      <c r="B2" s="1" t="s">
        <v>1</v>
      </c>
      <c r="C2" s="40"/>
      <c r="D2" s="40"/>
      <c r="E2" s="40"/>
    </row>
    <row r="3" spans="2:6" x14ac:dyDescent="0.2">
      <c r="B3" s="1" t="s">
        <v>2</v>
      </c>
      <c r="C3" s="47"/>
      <c r="D3" s="47"/>
      <c r="E3" s="47"/>
      <c r="F3" s="40" t="s">
        <v>96</v>
      </c>
    </row>
    <row r="4" spans="2:6" ht="12" customHeight="1" x14ac:dyDescent="0.2">
      <c r="B4" s="1"/>
      <c r="F4" s="54" t="s">
        <v>97</v>
      </c>
    </row>
    <row r="5" spans="2:6" ht="12" customHeight="1" x14ac:dyDescent="0.2"/>
    <row r="6" spans="2:6" ht="12" customHeight="1" x14ac:dyDescent="0.2">
      <c r="B6" s="1"/>
    </row>
    <row r="7" spans="2:6" ht="15" customHeight="1" x14ac:dyDescent="0.2">
      <c r="B7" s="48" t="s">
        <v>3</v>
      </c>
      <c r="C7" s="48"/>
      <c r="D7" s="48"/>
      <c r="E7" s="48"/>
      <c r="F7" s="48"/>
    </row>
    <row r="8" spans="2:6" ht="17.25" customHeight="1" x14ac:dyDescent="0.25">
      <c r="B8" s="49" t="s">
        <v>4</v>
      </c>
      <c r="C8" s="49"/>
      <c r="D8" s="49"/>
      <c r="E8" s="49"/>
      <c r="F8" s="49"/>
    </row>
    <row r="9" spans="2:6" ht="17.25" customHeight="1" x14ac:dyDescent="0.2">
      <c r="F9" s="5" t="s">
        <v>5</v>
      </c>
    </row>
    <row r="10" spans="2:6" ht="54.75" customHeight="1" x14ac:dyDescent="0.2">
      <c r="B10" s="6" t="s">
        <v>6</v>
      </c>
      <c r="C10" s="7" t="s">
        <v>7</v>
      </c>
      <c r="D10" s="8" t="s">
        <v>8</v>
      </c>
      <c r="E10" s="8" t="s">
        <v>9</v>
      </c>
      <c r="F10" s="7" t="s">
        <v>10</v>
      </c>
    </row>
    <row r="11" spans="2:6" ht="15.75" customHeight="1" x14ac:dyDescent="0.2">
      <c r="B11" s="6">
        <v>1</v>
      </c>
      <c r="C11" s="9">
        <v>2</v>
      </c>
      <c r="D11" s="9">
        <v>2</v>
      </c>
      <c r="E11" s="9">
        <v>3</v>
      </c>
      <c r="F11" s="9">
        <v>4</v>
      </c>
    </row>
    <row r="12" spans="2:6" ht="24.75" customHeight="1" x14ac:dyDescent="0.2">
      <c r="B12" s="10" t="s">
        <v>11</v>
      </c>
      <c r="C12" s="11">
        <f>C13+C14+C15+C17+C16+C18</f>
        <v>51907</v>
      </c>
      <c r="D12" s="11">
        <f t="shared" ref="D12:E12" si="0">D13+D14+D15+D17+D16+D18</f>
        <v>0</v>
      </c>
      <c r="E12" s="11">
        <f t="shared" si="0"/>
        <v>43565</v>
      </c>
      <c r="F12" s="11">
        <f>F13+F14+F15+F17+F16+F18</f>
        <v>59755</v>
      </c>
    </row>
    <row r="13" spans="2:6" x14ac:dyDescent="0.2">
      <c r="B13" s="12" t="s">
        <v>12</v>
      </c>
      <c r="C13" s="13">
        <v>33332</v>
      </c>
      <c r="D13" s="14"/>
      <c r="E13" s="14">
        <v>31788</v>
      </c>
      <c r="F13" s="13">
        <v>36940</v>
      </c>
    </row>
    <row r="14" spans="2:6" ht="21.75" customHeight="1" x14ac:dyDescent="0.2">
      <c r="B14" s="12" t="s">
        <v>13</v>
      </c>
      <c r="C14" s="13">
        <v>13060</v>
      </c>
      <c r="D14" s="14"/>
      <c r="E14" s="14">
        <v>6814</v>
      </c>
      <c r="F14" s="13">
        <f>17782-450</f>
        <v>17332</v>
      </c>
    </row>
    <row r="15" spans="2:6" ht="21.75" customHeight="1" x14ac:dyDescent="0.2">
      <c r="B15" s="12" t="s">
        <v>14</v>
      </c>
      <c r="C15" s="13">
        <v>303</v>
      </c>
      <c r="D15" s="14"/>
      <c r="E15" s="14">
        <v>303</v>
      </c>
      <c r="F15" s="13">
        <v>303</v>
      </c>
    </row>
    <row r="16" spans="2:6" x14ac:dyDescent="0.2">
      <c r="B16" s="12" t="s">
        <v>15</v>
      </c>
      <c r="C16" s="13">
        <v>250</v>
      </c>
      <c r="D16" s="14"/>
      <c r="E16" s="14">
        <v>247</v>
      </c>
      <c r="F16" s="13">
        <v>300</v>
      </c>
    </row>
    <row r="17" spans="2:6" x14ac:dyDescent="0.2">
      <c r="B17" s="12" t="s">
        <v>16</v>
      </c>
      <c r="C17" s="13">
        <v>5322</v>
      </c>
      <c r="D17" s="14"/>
      <c r="E17" s="14">
        <v>5009</v>
      </c>
      <c r="F17" s="13">
        <v>4880</v>
      </c>
    </row>
    <row r="18" spans="2:6" ht="25.5" x14ac:dyDescent="0.2">
      <c r="B18" s="15" t="s">
        <v>17</v>
      </c>
      <c r="C18" s="16">
        <v>-360</v>
      </c>
      <c r="D18" s="17"/>
      <c r="E18" s="17">
        <v>-596</v>
      </c>
      <c r="F18" s="16"/>
    </row>
    <row r="19" spans="2:6" ht="24" x14ac:dyDescent="0.2">
      <c r="B19" s="10" t="s">
        <v>18</v>
      </c>
      <c r="C19" s="11">
        <f>C20+C21</f>
        <v>4106</v>
      </c>
      <c r="D19" s="11">
        <f t="shared" ref="D19:F19" si="1">D20+D21</f>
        <v>4106</v>
      </c>
      <c r="E19" s="11">
        <f t="shared" si="1"/>
        <v>3733</v>
      </c>
      <c r="F19" s="11">
        <f t="shared" si="1"/>
        <v>4410</v>
      </c>
    </row>
    <row r="20" spans="2:6" ht="15" customHeight="1" x14ac:dyDescent="0.2">
      <c r="B20" s="18" t="s">
        <v>12</v>
      </c>
      <c r="C20" s="13">
        <v>3632</v>
      </c>
      <c r="D20" s="14">
        <v>3632</v>
      </c>
      <c r="E20" s="14">
        <v>3395</v>
      </c>
      <c r="F20" s="13">
        <v>3840</v>
      </c>
    </row>
    <row r="21" spans="2:6" ht="15" customHeight="1" x14ac:dyDescent="0.2">
      <c r="B21" s="18" t="s">
        <v>13</v>
      </c>
      <c r="C21" s="13">
        <v>474</v>
      </c>
      <c r="D21" s="14">
        <v>474</v>
      </c>
      <c r="E21" s="14">
        <v>338</v>
      </c>
      <c r="F21" s="13">
        <v>570</v>
      </c>
    </row>
    <row r="22" spans="2:6" hidden="1" x14ac:dyDescent="0.2">
      <c r="B22" s="19" t="s">
        <v>19</v>
      </c>
      <c r="C22" s="16">
        <f t="shared" ref="C22:D22" si="2">C23</f>
        <v>0</v>
      </c>
      <c r="D22" s="17">
        <f t="shared" si="2"/>
        <v>0</v>
      </c>
      <c r="E22" s="17"/>
      <c r="F22" s="16" t="e">
        <f>D22+#REF!</f>
        <v>#REF!</v>
      </c>
    </row>
    <row r="23" spans="2:6" hidden="1" x14ac:dyDescent="0.2">
      <c r="B23" s="20" t="s">
        <v>13</v>
      </c>
      <c r="C23" s="13">
        <v>0</v>
      </c>
      <c r="D23" s="14"/>
      <c r="E23" s="14"/>
      <c r="F23" s="13" t="e">
        <f>D23+#REF!</f>
        <v>#REF!</v>
      </c>
    </row>
    <row r="24" spans="2:6" ht="24" x14ac:dyDescent="0.2">
      <c r="B24" s="10" t="s">
        <v>20</v>
      </c>
      <c r="C24" s="11">
        <f>SUM(C25:C26)</f>
        <v>35</v>
      </c>
      <c r="D24" s="11">
        <f t="shared" ref="D24:E24" si="3">SUM(D25:D26)</f>
        <v>0</v>
      </c>
      <c r="E24" s="11">
        <f t="shared" si="3"/>
        <v>25</v>
      </c>
      <c r="F24" s="11">
        <f>F26</f>
        <v>35</v>
      </c>
    </row>
    <row r="25" spans="2:6" ht="14.25" hidden="1" customHeight="1" x14ac:dyDescent="0.2">
      <c r="B25" s="18" t="s">
        <v>12</v>
      </c>
      <c r="C25" s="13"/>
      <c r="D25" s="14"/>
      <c r="E25" s="14"/>
      <c r="F25" s="13" t="e">
        <f>D25+#REF!</f>
        <v>#REF!</v>
      </c>
    </row>
    <row r="26" spans="2:6" ht="15" customHeight="1" x14ac:dyDescent="0.2">
      <c r="B26" s="18" t="s">
        <v>13</v>
      </c>
      <c r="C26" s="13">
        <v>35</v>
      </c>
      <c r="D26" s="14"/>
      <c r="E26" s="14">
        <v>25</v>
      </c>
      <c r="F26" s="13">
        <v>35</v>
      </c>
    </row>
    <row r="27" spans="2:6" ht="25.5" x14ac:dyDescent="0.2">
      <c r="B27" s="15" t="s">
        <v>17</v>
      </c>
      <c r="C27" s="16">
        <v>0</v>
      </c>
      <c r="D27" s="16">
        <v>0</v>
      </c>
      <c r="E27" s="16">
        <v>-7.4</v>
      </c>
      <c r="F27" s="16"/>
    </row>
    <row r="28" spans="2:6" ht="15" hidden="1" customHeight="1" x14ac:dyDescent="0.2">
      <c r="B28" s="19"/>
      <c r="C28" s="21"/>
      <c r="D28" s="22"/>
      <c r="E28" s="22"/>
      <c r="F28" s="21" t="e">
        <f>D28+#REF!</f>
        <v>#REF!</v>
      </c>
    </row>
    <row r="29" spans="2:6" ht="15" hidden="1" customHeight="1" x14ac:dyDescent="0.2">
      <c r="B29" s="19"/>
      <c r="C29" s="21"/>
      <c r="D29" s="22"/>
      <c r="E29" s="22"/>
      <c r="F29" s="21" t="e">
        <f>D29+#REF!</f>
        <v>#REF!</v>
      </c>
    </row>
    <row r="30" spans="2:6" ht="15" hidden="1" customHeight="1" x14ac:dyDescent="0.2">
      <c r="B30" s="19"/>
      <c r="C30" s="21"/>
      <c r="D30" s="22"/>
      <c r="E30" s="22"/>
      <c r="F30" s="21" t="e">
        <f>D30+#REF!</f>
        <v>#REF!</v>
      </c>
    </row>
    <row r="31" spans="2:6" ht="15" hidden="1" customHeight="1" x14ac:dyDescent="0.2">
      <c r="B31" s="19"/>
      <c r="C31" s="21"/>
      <c r="D31" s="22"/>
      <c r="E31" s="22"/>
      <c r="F31" s="21" t="e">
        <f>D31+#REF!</f>
        <v>#REF!</v>
      </c>
    </row>
    <row r="32" spans="2:6" ht="25.5" x14ac:dyDescent="0.2">
      <c r="B32" s="19" t="s">
        <v>21</v>
      </c>
      <c r="C32" s="11">
        <f>SUM(C33:C34)</f>
        <v>5710</v>
      </c>
      <c r="D32" s="11">
        <f t="shared" ref="D32:F32" si="4">SUM(D33:D34)</f>
        <v>0</v>
      </c>
      <c r="E32" s="11">
        <f t="shared" si="4"/>
        <v>4785</v>
      </c>
      <c r="F32" s="11">
        <f t="shared" si="4"/>
        <v>4070</v>
      </c>
    </row>
    <row r="33" spans="2:9" ht="25.5" x14ac:dyDescent="0.2">
      <c r="B33" s="12" t="s">
        <v>22</v>
      </c>
      <c r="C33" s="13">
        <v>70</v>
      </c>
      <c r="D33" s="14"/>
      <c r="E33" s="14">
        <v>26</v>
      </c>
      <c r="F33" s="13">
        <v>70</v>
      </c>
    </row>
    <row r="34" spans="2:9" ht="15" customHeight="1" x14ac:dyDescent="0.2">
      <c r="B34" s="12" t="s">
        <v>23</v>
      </c>
      <c r="C34" s="13">
        <v>5640</v>
      </c>
      <c r="D34" s="14"/>
      <c r="E34" s="14">
        <v>4759</v>
      </c>
      <c r="F34" s="13">
        <v>4000</v>
      </c>
    </row>
    <row r="35" spans="2:9" x14ac:dyDescent="0.2">
      <c r="B35" s="10" t="s">
        <v>24</v>
      </c>
      <c r="C35" s="11">
        <f>SUM(C36:C37)</f>
        <v>250</v>
      </c>
      <c r="D35" s="11">
        <f t="shared" ref="D35:F35" si="5">SUM(D36:D37)</f>
        <v>250</v>
      </c>
      <c r="E35" s="11">
        <f t="shared" si="5"/>
        <v>128</v>
      </c>
      <c r="F35" s="11">
        <f t="shared" si="5"/>
        <v>356</v>
      </c>
    </row>
    <row r="36" spans="2:9" ht="16.5" customHeight="1" x14ac:dyDescent="0.2">
      <c r="B36" s="18" t="s">
        <v>12</v>
      </c>
      <c r="C36" s="13"/>
      <c r="D36" s="14"/>
      <c r="E36" s="14"/>
      <c r="F36" s="13"/>
    </row>
    <row r="37" spans="2:9" ht="15" customHeight="1" x14ac:dyDescent="0.2">
      <c r="B37" s="18" t="s">
        <v>13</v>
      </c>
      <c r="C37" s="13">
        <v>250</v>
      </c>
      <c r="D37" s="23">
        <v>250</v>
      </c>
      <c r="E37" s="13">
        <v>128</v>
      </c>
      <c r="F37" s="13">
        <v>356</v>
      </c>
    </row>
    <row r="38" spans="2:9" ht="25.5" hidden="1" customHeight="1" x14ac:dyDescent="0.2">
      <c r="B38" s="19" t="s">
        <v>25</v>
      </c>
      <c r="C38" s="13" t="e">
        <f>#REF!+#REF!</f>
        <v>#REF!</v>
      </c>
      <c r="D38" s="14"/>
      <c r="E38" s="14"/>
      <c r="F38" s="13" t="e">
        <f>D38+#REF!</f>
        <v>#REF!</v>
      </c>
    </row>
    <row r="39" spans="2:9" ht="24" x14ac:dyDescent="0.2">
      <c r="B39" s="10" t="s">
        <v>26</v>
      </c>
      <c r="C39" s="11">
        <f>SUM(C40:C41)</f>
        <v>885</v>
      </c>
      <c r="D39" s="11">
        <f t="shared" ref="D39:F39" si="6">SUM(D40:D41)</f>
        <v>862.5</v>
      </c>
      <c r="E39" s="11">
        <f t="shared" si="6"/>
        <v>851</v>
      </c>
      <c r="F39" s="24">
        <f t="shared" si="6"/>
        <v>914</v>
      </c>
    </row>
    <row r="40" spans="2:9" ht="17.25" customHeight="1" x14ac:dyDescent="0.2">
      <c r="B40" s="18" t="s">
        <v>12</v>
      </c>
      <c r="C40" s="13"/>
      <c r="D40" s="14"/>
      <c r="E40" s="14"/>
      <c r="F40" s="13"/>
    </row>
    <row r="41" spans="2:9" ht="14.25" customHeight="1" x14ac:dyDescent="0.2">
      <c r="B41" s="18" t="s">
        <v>13</v>
      </c>
      <c r="C41" s="13">
        <v>885</v>
      </c>
      <c r="D41" s="14">
        <v>862.5</v>
      </c>
      <c r="E41" s="14">
        <v>851</v>
      </c>
      <c r="F41" s="13">
        <v>914</v>
      </c>
    </row>
    <row r="42" spans="2:9" ht="12.75" hidden="1" customHeight="1" x14ac:dyDescent="0.2">
      <c r="B42" s="19" t="s">
        <v>27</v>
      </c>
      <c r="C42" s="13" t="e">
        <f>#REF!+#REF!</f>
        <v>#REF!</v>
      </c>
      <c r="D42" s="14"/>
      <c r="E42" s="14"/>
      <c r="F42" s="13"/>
    </row>
    <row r="43" spans="2:9" ht="12.75" hidden="1" customHeight="1" x14ac:dyDescent="0.2">
      <c r="B43" s="19" t="s">
        <v>28</v>
      </c>
      <c r="C43" s="13" t="e">
        <f>#REF!+#REF!</f>
        <v>#REF!</v>
      </c>
      <c r="D43" s="14"/>
      <c r="E43" s="14"/>
      <c r="F43" s="13"/>
    </row>
    <row r="44" spans="2:9" ht="12.75" hidden="1" customHeight="1" x14ac:dyDescent="0.2">
      <c r="B44" s="19" t="s">
        <v>12</v>
      </c>
      <c r="C44" s="13" t="e">
        <f>#REF!+#REF!</f>
        <v>#REF!</v>
      </c>
      <c r="D44" s="14"/>
      <c r="E44" s="14"/>
      <c r="F44" s="13"/>
    </row>
    <row r="45" spans="2:9" ht="12.75" hidden="1" customHeight="1" x14ac:dyDescent="0.2">
      <c r="B45" s="19" t="s">
        <v>13</v>
      </c>
      <c r="C45" s="13" t="e">
        <f>#REF!+#REF!</f>
        <v>#REF!</v>
      </c>
      <c r="D45" s="14"/>
      <c r="E45" s="14"/>
      <c r="F45" s="13"/>
    </row>
    <row r="46" spans="2:9" ht="12.75" hidden="1" customHeight="1" x14ac:dyDescent="0.2">
      <c r="B46" s="19" t="s">
        <v>29</v>
      </c>
      <c r="C46" s="13" t="e">
        <f>#REF!+#REF!</f>
        <v>#REF!</v>
      </c>
      <c r="D46" s="14"/>
      <c r="E46" s="14"/>
      <c r="F46" s="13"/>
    </row>
    <row r="47" spans="2:9" ht="9.75" hidden="1" customHeight="1" x14ac:dyDescent="0.2">
      <c r="B47" s="19" t="s">
        <v>30</v>
      </c>
      <c r="C47" s="13" t="e">
        <f>#REF!+#REF!</f>
        <v>#REF!</v>
      </c>
      <c r="D47" s="14"/>
      <c r="E47" s="14"/>
      <c r="F47" s="13"/>
    </row>
    <row r="48" spans="2:9" ht="24" x14ac:dyDescent="0.2">
      <c r="B48" s="10" t="s">
        <v>31</v>
      </c>
      <c r="C48" s="11">
        <f>SUM(C49:C51)</f>
        <v>360</v>
      </c>
      <c r="D48" s="11">
        <f t="shared" ref="D48:F48" si="7">SUM(D49:D51)</f>
        <v>174</v>
      </c>
      <c r="E48" s="11">
        <f t="shared" si="7"/>
        <v>170</v>
      </c>
      <c r="F48" s="24">
        <f t="shared" si="7"/>
        <v>296</v>
      </c>
      <c r="H48" s="25"/>
      <c r="I48" s="25"/>
    </row>
    <row r="49" spans="2:11" ht="13.5" customHeight="1" x14ac:dyDescent="0.2">
      <c r="B49" s="18" t="s">
        <v>32</v>
      </c>
      <c r="C49" s="13">
        <v>50</v>
      </c>
      <c r="D49" s="14">
        <v>15</v>
      </c>
      <c r="E49" s="14">
        <v>18</v>
      </c>
      <c r="F49" s="13">
        <v>57</v>
      </c>
    </row>
    <row r="50" spans="2:11" ht="15" customHeight="1" x14ac:dyDescent="0.2">
      <c r="B50" s="18" t="s">
        <v>33</v>
      </c>
      <c r="C50" s="13">
        <v>310</v>
      </c>
      <c r="D50" s="14">
        <v>159</v>
      </c>
      <c r="E50" s="14">
        <v>152</v>
      </c>
      <c r="F50" s="13">
        <f>279-40</f>
        <v>239</v>
      </c>
    </row>
    <row r="51" spans="2:11" ht="16.5" customHeight="1" x14ac:dyDescent="0.2">
      <c r="B51" s="18" t="s">
        <v>34</v>
      </c>
      <c r="C51" s="13"/>
      <c r="D51" s="14"/>
      <c r="E51" s="14"/>
      <c r="F51" s="13"/>
      <c r="H51" s="25"/>
      <c r="I51" s="25"/>
      <c r="K51" s="25"/>
    </row>
    <row r="52" spans="2:11" ht="14.25" customHeight="1" x14ac:dyDescent="0.2">
      <c r="B52" s="10" t="s">
        <v>35</v>
      </c>
      <c r="C52" s="11">
        <f>SUM(C53:C56)</f>
        <v>2001</v>
      </c>
      <c r="D52" s="11">
        <f t="shared" ref="D52:E52" si="8">SUM(D53:D56)</f>
        <v>1827</v>
      </c>
      <c r="E52" s="11">
        <f t="shared" si="8"/>
        <v>1407</v>
      </c>
      <c r="F52" s="24">
        <f>SUM(F53:F56)</f>
        <v>1914</v>
      </c>
      <c r="H52" s="25"/>
    </row>
    <row r="53" spans="2:11" ht="15" customHeight="1" x14ac:dyDescent="0.2">
      <c r="B53" s="18" t="s">
        <v>32</v>
      </c>
      <c r="C53" s="13">
        <v>29</v>
      </c>
      <c r="D53" s="14">
        <v>22</v>
      </c>
      <c r="E53" s="14">
        <v>27</v>
      </c>
      <c r="F53" s="13">
        <v>34</v>
      </c>
    </row>
    <row r="54" spans="2:11" ht="15.75" customHeight="1" x14ac:dyDescent="0.2">
      <c r="B54" s="18" t="s">
        <v>33</v>
      </c>
      <c r="C54" s="13">
        <v>1388</v>
      </c>
      <c r="D54" s="14">
        <v>1221</v>
      </c>
      <c r="E54" s="14">
        <v>989</v>
      </c>
      <c r="F54" s="13">
        <v>1154</v>
      </c>
    </row>
    <row r="55" spans="2:11" ht="16.5" customHeight="1" x14ac:dyDescent="0.2">
      <c r="B55" s="18" t="s">
        <v>34</v>
      </c>
      <c r="C55" s="13">
        <v>522</v>
      </c>
      <c r="D55" s="14">
        <v>522</v>
      </c>
      <c r="E55" s="14">
        <v>361</v>
      </c>
      <c r="F55" s="13">
        <f>673+20</f>
        <v>693</v>
      </c>
    </row>
    <row r="56" spans="2:11" ht="16.5" customHeight="1" x14ac:dyDescent="0.2">
      <c r="B56" s="18" t="s">
        <v>36</v>
      </c>
      <c r="C56" s="13">
        <v>62</v>
      </c>
      <c r="D56" s="14">
        <v>62</v>
      </c>
      <c r="E56" s="14">
        <v>30</v>
      </c>
      <c r="F56" s="13">
        <v>33</v>
      </c>
    </row>
    <row r="57" spans="2:11" x14ac:dyDescent="0.2">
      <c r="B57" s="10" t="s">
        <v>37</v>
      </c>
      <c r="C57" s="11">
        <f>SUM(C58:C61)</f>
        <v>1608</v>
      </c>
      <c r="D57" s="11">
        <f t="shared" ref="D57:E57" si="9">SUM(D58:D61)</f>
        <v>932.04</v>
      </c>
      <c r="E57" s="11">
        <f t="shared" si="9"/>
        <v>1184</v>
      </c>
      <c r="F57" s="24">
        <f>SUM(F58:F61)</f>
        <v>1946</v>
      </c>
    </row>
    <row r="58" spans="2:11" x14ac:dyDescent="0.2">
      <c r="B58" s="18" t="s">
        <v>32</v>
      </c>
      <c r="C58" s="13">
        <v>6</v>
      </c>
      <c r="D58" s="14">
        <v>3.2</v>
      </c>
      <c r="E58" s="14">
        <v>3</v>
      </c>
      <c r="F58" s="13">
        <v>10</v>
      </c>
    </row>
    <row r="59" spans="2:11" ht="17.25" customHeight="1" x14ac:dyDescent="0.2">
      <c r="B59" s="18" t="s">
        <v>33</v>
      </c>
      <c r="C59" s="13">
        <v>783</v>
      </c>
      <c r="D59" s="14">
        <v>589.9</v>
      </c>
      <c r="E59" s="14">
        <v>688</v>
      </c>
      <c r="F59" s="13">
        <f>942-62</f>
        <v>880</v>
      </c>
    </row>
    <row r="60" spans="2:11" x14ac:dyDescent="0.2">
      <c r="B60" s="18" t="s">
        <v>34</v>
      </c>
      <c r="C60" s="13">
        <v>762</v>
      </c>
      <c r="D60" s="14">
        <v>338.94</v>
      </c>
      <c r="E60" s="14">
        <v>464</v>
      </c>
      <c r="F60" s="13">
        <v>910</v>
      </c>
    </row>
    <row r="61" spans="2:11" x14ac:dyDescent="0.2">
      <c r="B61" s="18" t="s">
        <v>36</v>
      </c>
      <c r="C61" s="13">
        <v>57</v>
      </c>
      <c r="D61" s="14">
        <v>0</v>
      </c>
      <c r="E61" s="14">
        <v>29</v>
      </c>
      <c r="F61" s="13">
        <v>146</v>
      </c>
    </row>
    <row r="62" spans="2:11" ht="24" x14ac:dyDescent="0.2">
      <c r="B62" s="10" t="s">
        <v>38</v>
      </c>
      <c r="C62" s="26">
        <f>SUM(C63:C66)</f>
        <v>187</v>
      </c>
      <c r="D62" s="26">
        <f t="shared" ref="D62:F62" si="10">SUM(D63:D66)</f>
        <v>187</v>
      </c>
      <c r="E62" s="26">
        <f t="shared" si="10"/>
        <v>186</v>
      </c>
      <c r="F62" s="27">
        <f t="shared" si="10"/>
        <v>210</v>
      </c>
    </row>
    <row r="63" spans="2:11" x14ac:dyDescent="0.2">
      <c r="B63" s="18" t="s">
        <v>32</v>
      </c>
      <c r="C63" s="13">
        <v>0</v>
      </c>
      <c r="D63" s="14"/>
      <c r="E63" s="14">
        <v>0</v>
      </c>
      <c r="F63" s="13">
        <v>1</v>
      </c>
    </row>
    <row r="64" spans="2:11" x14ac:dyDescent="0.2">
      <c r="B64" s="18" t="s">
        <v>33</v>
      </c>
      <c r="C64" s="13">
        <v>187</v>
      </c>
      <c r="D64" s="14">
        <v>187</v>
      </c>
      <c r="E64" s="14">
        <v>186</v>
      </c>
      <c r="F64" s="13">
        <v>209</v>
      </c>
    </row>
    <row r="65" spans="2:6" x14ac:dyDescent="0.2">
      <c r="B65" s="18" t="s">
        <v>34</v>
      </c>
      <c r="C65" s="13"/>
      <c r="D65" s="14"/>
      <c r="E65" s="14"/>
      <c r="F65" s="13"/>
    </row>
    <row r="66" spans="2:6" x14ac:dyDescent="0.2">
      <c r="B66" s="18" t="s">
        <v>39</v>
      </c>
      <c r="C66" s="13"/>
      <c r="D66" s="14"/>
      <c r="E66" s="14"/>
      <c r="F66" s="13"/>
    </row>
    <row r="67" spans="2:6" x14ac:dyDescent="0.2">
      <c r="B67" s="19" t="s">
        <v>40</v>
      </c>
      <c r="C67" s="11">
        <f>SUM(C68:C71)</f>
        <v>1444</v>
      </c>
      <c r="D67" s="11">
        <f t="shared" ref="D67:F67" si="11">SUM(D68:D71)</f>
        <v>1444</v>
      </c>
      <c r="E67" s="11">
        <f t="shared" si="11"/>
        <v>968</v>
      </c>
      <c r="F67" s="24">
        <f t="shared" si="11"/>
        <v>1683</v>
      </c>
    </row>
    <row r="68" spans="2:6" x14ac:dyDescent="0.2">
      <c r="B68" s="18" t="s">
        <v>32</v>
      </c>
      <c r="C68" s="13">
        <v>12</v>
      </c>
      <c r="D68" s="23">
        <v>12</v>
      </c>
      <c r="E68" s="13">
        <v>5</v>
      </c>
      <c r="F68" s="13">
        <v>15</v>
      </c>
    </row>
    <row r="69" spans="2:6" x14ac:dyDescent="0.2">
      <c r="B69" s="18" t="s">
        <v>33</v>
      </c>
      <c r="C69" s="13">
        <v>656.1</v>
      </c>
      <c r="D69" s="23">
        <v>656.1</v>
      </c>
      <c r="E69" s="13">
        <v>449</v>
      </c>
      <c r="F69" s="13">
        <f>884-32</f>
        <v>852</v>
      </c>
    </row>
    <row r="70" spans="2:6" x14ac:dyDescent="0.2">
      <c r="B70" s="18" t="s">
        <v>34</v>
      </c>
      <c r="C70" s="13">
        <v>725.9</v>
      </c>
      <c r="D70" s="23">
        <v>725.9</v>
      </c>
      <c r="E70" s="13">
        <v>488</v>
      </c>
      <c r="F70" s="13">
        <f>688+1</f>
        <v>689</v>
      </c>
    </row>
    <row r="71" spans="2:6" x14ac:dyDescent="0.2">
      <c r="B71" s="18" t="s">
        <v>36</v>
      </c>
      <c r="C71" s="13">
        <v>50</v>
      </c>
      <c r="D71" s="23">
        <v>50</v>
      </c>
      <c r="E71" s="13">
        <v>26</v>
      </c>
      <c r="F71" s="13">
        <v>127</v>
      </c>
    </row>
    <row r="72" spans="2:6" ht="22.5" customHeight="1" x14ac:dyDescent="0.2">
      <c r="B72" s="10" t="s">
        <v>41</v>
      </c>
      <c r="C72" s="11">
        <f>SUM(C73:C76)</f>
        <v>1561</v>
      </c>
      <c r="D72" s="11">
        <f t="shared" ref="D72:F72" si="12">SUM(D73:D76)</f>
        <v>0</v>
      </c>
      <c r="E72" s="11">
        <f t="shared" si="12"/>
        <v>1082</v>
      </c>
      <c r="F72" s="24">
        <f t="shared" si="12"/>
        <v>1699</v>
      </c>
    </row>
    <row r="73" spans="2:6" x14ac:dyDescent="0.2">
      <c r="B73" s="18" t="s">
        <v>32</v>
      </c>
      <c r="C73" s="13">
        <v>10</v>
      </c>
      <c r="D73" s="14">
        <v>0</v>
      </c>
      <c r="E73" s="14">
        <v>2</v>
      </c>
      <c r="F73" s="13">
        <v>7</v>
      </c>
    </row>
    <row r="74" spans="2:6" x14ac:dyDescent="0.2">
      <c r="B74" s="18" t="s">
        <v>33</v>
      </c>
      <c r="C74" s="13">
        <f>649+19</f>
        <v>668</v>
      </c>
      <c r="D74" s="14"/>
      <c r="E74" s="14">
        <v>511</v>
      </c>
      <c r="F74" s="13">
        <f>809-50</f>
        <v>759</v>
      </c>
    </row>
    <row r="75" spans="2:6" x14ac:dyDescent="0.2">
      <c r="B75" s="18" t="s">
        <v>34</v>
      </c>
      <c r="C75" s="13">
        <v>822</v>
      </c>
      <c r="D75" s="14"/>
      <c r="E75" s="14">
        <v>521</v>
      </c>
      <c r="F75" s="13">
        <v>827</v>
      </c>
    </row>
    <row r="76" spans="2:6" x14ac:dyDescent="0.2">
      <c r="B76" s="18" t="s">
        <v>36</v>
      </c>
      <c r="C76" s="13">
        <v>61</v>
      </c>
      <c r="D76" s="14">
        <v>0</v>
      </c>
      <c r="E76" s="14">
        <v>48</v>
      </c>
      <c r="F76" s="13">
        <v>106</v>
      </c>
    </row>
    <row r="77" spans="2:6" x14ac:dyDescent="0.2">
      <c r="B77" s="10" t="s">
        <v>42</v>
      </c>
      <c r="C77" s="11">
        <f>SUM(C78:C81)</f>
        <v>2169</v>
      </c>
      <c r="D77" s="11">
        <f t="shared" ref="D77:F77" si="13">SUM(D78:D81)</f>
        <v>2162</v>
      </c>
      <c r="E77" s="11">
        <f t="shared" si="13"/>
        <v>1725</v>
      </c>
      <c r="F77" s="24">
        <f t="shared" si="13"/>
        <v>2658</v>
      </c>
    </row>
    <row r="78" spans="2:6" x14ac:dyDescent="0.2">
      <c r="B78" s="18" t="s">
        <v>32</v>
      </c>
      <c r="C78" s="13">
        <v>47</v>
      </c>
      <c r="D78" s="14">
        <v>54</v>
      </c>
      <c r="E78" s="14">
        <v>47</v>
      </c>
      <c r="F78" s="13">
        <v>74</v>
      </c>
    </row>
    <row r="79" spans="2:6" x14ac:dyDescent="0.2">
      <c r="B79" s="18" t="s">
        <v>33</v>
      </c>
      <c r="C79" s="13">
        <v>1241</v>
      </c>
      <c r="D79" s="14">
        <v>1234</v>
      </c>
      <c r="E79" s="14">
        <v>1181</v>
      </c>
      <c r="F79" s="13">
        <f>1334-30</f>
        <v>1304</v>
      </c>
    </row>
    <row r="80" spans="2:6" x14ac:dyDescent="0.2">
      <c r="B80" s="18" t="s">
        <v>34</v>
      </c>
      <c r="C80" s="13">
        <v>746</v>
      </c>
      <c r="D80" s="14">
        <v>739</v>
      </c>
      <c r="E80" s="14">
        <v>443</v>
      </c>
      <c r="F80" s="13">
        <v>986</v>
      </c>
    </row>
    <row r="81" spans="2:6" x14ac:dyDescent="0.2">
      <c r="B81" s="18" t="s">
        <v>36</v>
      </c>
      <c r="C81" s="13">
        <v>135</v>
      </c>
      <c r="D81" s="14">
        <v>135</v>
      </c>
      <c r="E81" s="14">
        <v>54</v>
      </c>
      <c r="F81" s="13">
        <v>294</v>
      </c>
    </row>
    <row r="82" spans="2:6" x14ac:dyDescent="0.2">
      <c r="B82" s="10" t="s">
        <v>43</v>
      </c>
      <c r="C82" s="11">
        <f>SUM(C83:C86)</f>
        <v>1149</v>
      </c>
      <c r="D82" s="11">
        <f t="shared" ref="D82" si="14">SUM(D83:D86)</f>
        <v>1149</v>
      </c>
      <c r="E82" s="11">
        <f>SUM(E83:E86)</f>
        <v>819</v>
      </c>
      <c r="F82" s="24">
        <f t="shared" ref="F82" si="15">SUM(F83:F86)</f>
        <v>1281</v>
      </c>
    </row>
    <row r="83" spans="2:6" x14ac:dyDescent="0.2">
      <c r="B83" s="18" t="s">
        <v>32</v>
      </c>
      <c r="C83" s="13">
        <v>10</v>
      </c>
      <c r="D83" s="14">
        <v>10</v>
      </c>
      <c r="E83" s="14">
        <v>7</v>
      </c>
      <c r="F83" s="13">
        <v>16</v>
      </c>
    </row>
    <row r="84" spans="2:6" x14ac:dyDescent="0.2">
      <c r="B84" s="18" t="s">
        <v>33</v>
      </c>
      <c r="C84" s="13">
        <v>401</v>
      </c>
      <c r="D84" s="14">
        <v>401</v>
      </c>
      <c r="E84" s="14">
        <v>400</v>
      </c>
      <c r="F84" s="13">
        <v>470</v>
      </c>
    </row>
    <row r="85" spans="2:6" x14ac:dyDescent="0.2">
      <c r="B85" s="18" t="s">
        <v>34</v>
      </c>
      <c r="C85" s="13">
        <v>656</v>
      </c>
      <c r="D85" s="14">
        <v>656</v>
      </c>
      <c r="E85" s="14">
        <v>357</v>
      </c>
      <c r="F85" s="13">
        <v>768</v>
      </c>
    </row>
    <row r="86" spans="2:6" x14ac:dyDescent="0.2">
      <c r="B86" s="18" t="s">
        <v>36</v>
      </c>
      <c r="C86" s="13">
        <v>82</v>
      </c>
      <c r="D86" s="14">
        <v>82</v>
      </c>
      <c r="E86" s="14">
        <v>55</v>
      </c>
      <c r="F86" s="13">
        <v>27</v>
      </c>
    </row>
    <row r="87" spans="2:6" ht="25.5" hidden="1" x14ac:dyDescent="0.2">
      <c r="B87" s="15" t="s">
        <v>17</v>
      </c>
      <c r="C87" s="13"/>
      <c r="D87" s="14"/>
      <c r="E87" s="14"/>
      <c r="F87" s="13"/>
    </row>
    <row r="88" spans="2:6" ht="24" x14ac:dyDescent="0.2">
      <c r="B88" s="10" t="s">
        <v>44</v>
      </c>
      <c r="C88" s="11">
        <f>SUM(C89:C92)</f>
        <v>1946</v>
      </c>
      <c r="D88" s="11">
        <f t="shared" ref="D88:F88" si="16">SUM(D89:D92)</f>
        <v>1532</v>
      </c>
      <c r="E88" s="11">
        <f t="shared" si="16"/>
        <v>1317</v>
      </c>
      <c r="F88" s="24">
        <f t="shared" si="16"/>
        <v>2010</v>
      </c>
    </row>
    <row r="89" spans="2:6" x14ac:dyDescent="0.2">
      <c r="B89" s="18" t="s">
        <v>32</v>
      </c>
      <c r="C89" s="13">
        <v>24</v>
      </c>
      <c r="D89" s="14">
        <v>12</v>
      </c>
      <c r="E89" s="14">
        <v>9</v>
      </c>
      <c r="F89" s="13">
        <v>25</v>
      </c>
    </row>
    <row r="90" spans="2:6" x14ac:dyDescent="0.2">
      <c r="B90" s="18" t="s">
        <v>33</v>
      </c>
      <c r="C90" s="13">
        <v>883</v>
      </c>
      <c r="D90" s="14">
        <v>750</v>
      </c>
      <c r="E90" s="14">
        <v>694</v>
      </c>
      <c r="F90" s="13">
        <f>967-50</f>
        <v>917</v>
      </c>
    </row>
    <row r="91" spans="2:6" x14ac:dyDescent="0.2">
      <c r="B91" s="18" t="s">
        <v>34</v>
      </c>
      <c r="C91" s="13">
        <v>941</v>
      </c>
      <c r="D91" s="14">
        <v>770</v>
      </c>
      <c r="E91" s="14">
        <v>592</v>
      </c>
      <c r="F91" s="13">
        <v>1016</v>
      </c>
    </row>
    <row r="92" spans="2:6" x14ac:dyDescent="0.2">
      <c r="B92" s="18" t="s">
        <v>36</v>
      </c>
      <c r="C92" s="13">
        <v>98</v>
      </c>
      <c r="D92" s="14"/>
      <c r="E92" s="14">
        <v>22</v>
      </c>
      <c r="F92" s="13">
        <v>52</v>
      </c>
    </row>
    <row r="93" spans="2:6" ht="25.5" customHeight="1" x14ac:dyDescent="0.2">
      <c r="B93" s="10" t="s">
        <v>45</v>
      </c>
      <c r="C93" s="11">
        <f t="shared" ref="C93:F93" si="17">SUM(C94:C96)</f>
        <v>34</v>
      </c>
      <c r="D93" s="11">
        <f t="shared" si="17"/>
        <v>33</v>
      </c>
      <c r="E93" s="11">
        <f t="shared" si="17"/>
        <v>24</v>
      </c>
      <c r="F93" s="24">
        <f t="shared" si="17"/>
        <v>38</v>
      </c>
    </row>
    <row r="94" spans="2:6" x14ac:dyDescent="0.2">
      <c r="B94" s="18" t="s">
        <v>32</v>
      </c>
      <c r="C94" s="13">
        <v>15</v>
      </c>
      <c r="D94" s="14">
        <v>14</v>
      </c>
      <c r="E94" s="14">
        <v>9</v>
      </c>
      <c r="F94" s="13">
        <v>15</v>
      </c>
    </row>
    <row r="95" spans="2:6" x14ac:dyDescent="0.2">
      <c r="B95" s="18" t="s">
        <v>33</v>
      </c>
      <c r="C95" s="13">
        <v>19</v>
      </c>
      <c r="D95" s="14">
        <v>19</v>
      </c>
      <c r="E95" s="14">
        <v>15</v>
      </c>
      <c r="F95" s="13">
        <v>23</v>
      </c>
    </row>
    <row r="96" spans="2:6" x14ac:dyDescent="0.2">
      <c r="B96" s="18" t="s">
        <v>34</v>
      </c>
      <c r="C96" s="13"/>
      <c r="D96" s="14"/>
      <c r="E96" s="14"/>
      <c r="F96" s="13"/>
    </row>
    <row r="97" spans="2:9" x14ac:dyDescent="0.2">
      <c r="B97" s="10" t="s">
        <v>46</v>
      </c>
      <c r="C97" s="11">
        <f t="shared" ref="C97:F97" si="18">C98+C99</f>
        <v>8534</v>
      </c>
      <c r="D97" s="11">
        <f t="shared" si="18"/>
        <v>0</v>
      </c>
      <c r="E97" s="11">
        <f>E98+E99</f>
        <v>6745</v>
      </c>
      <c r="F97" s="24">
        <f t="shared" si="18"/>
        <v>10538</v>
      </c>
    </row>
    <row r="98" spans="2:9" x14ac:dyDescent="0.2">
      <c r="B98" s="20" t="s">
        <v>47</v>
      </c>
      <c r="C98" s="11">
        <v>8534</v>
      </c>
      <c r="D98" s="24"/>
      <c r="E98" s="24">
        <v>6751</v>
      </c>
      <c r="F98" s="11">
        <v>10538</v>
      </c>
    </row>
    <row r="99" spans="2:9" ht="25.5" x14ac:dyDescent="0.2">
      <c r="B99" s="19" t="s">
        <v>17</v>
      </c>
      <c r="C99" s="11">
        <v>0</v>
      </c>
      <c r="D99" s="24"/>
      <c r="E99" s="24">
        <v>-6</v>
      </c>
      <c r="F99" s="11"/>
    </row>
    <row r="100" spans="2:9" hidden="1" x14ac:dyDescent="0.2">
      <c r="B100" s="15" t="s">
        <v>48</v>
      </c>
      <c r="C100" s="11">
        <v>0</v>
      </c>
      <c r="D100" s="24"/>
      <c r="E100" s="24"/>
      <c r="F100" s="11"/>
    </row>
    <row r="101" spans="2:9" hidden="1" x14ac:dyDescent="0.2">
      <c r="B101" s="19" t="s">
        <v>49</v>
      </c>
      <c r="C101" s="11">
        <f t="shared" ref="C101:D101" si="19">C102</f>
        <v>0</v>
      </c>
      <c r="D101" s="24">
        <f t="shared" si="19"/>
        <v>0</v>
      </c>
      <c r="E101" s="24"/>
      <c r="F101" s="11"/>
    </row>
    <row r="102" spans="2:9" hidden="1" x14ac:dyDescent="0.2">
      <c r="B102" s="20" t="s">
        <v>50</v>
      </c>
      <c r="C102" s="28"/>
      <c r="D102" s="29"/>
      <c r="E102" s="29"/>
      <c r="F102" s="28"/>
    </row>
    <row r="103" spans="2:9" ht="15" customHeight="1" x14ac:dyDescent="0.2">
      <c r="B103" s="10" t="s">
        <v>51</v>
      </c>
      <c r="C103" s="11">
        <f>C104</f>
        <v>3761</v>
      </c>
      <c r="D103" s="11">
        <f t="shared" ref="D103:F103" si="20">D104</f>
        <v>0</v>
      </c>
      <c r="E103" s="11">
        <f t="shared" si="20"/>
        <v>2461</v>
      </c>
      <c r="F103" s="11">
        <f t="shared" si="20"/>
        <v>3100</v>
      </c>
    </row>
    <row r="104" spans="2:9" x14ac:dyDescent="0.2">
      <c r="B104" s="12" t="s">
        <v>52</v>
      </c>
      <c r="C104" s="13">
        <v>3761</v>
      </c>
      <c r="D104" s="14"/>
      <c r="E104" s="14">
        <v>2461</v>
      </c>
      <c r="F104" s="13">
        <v>3100</v>
      </c>
    </row>
    <row r="105" spans="2:9" ht="12.75" hidden="1" customHeight="1" x14ac:dyDescent="0.2">
      <c r="B105" s="19" t="s">
        <v>53</v>
      </c>
      <c r="C105" s="2" t="e">
        <f>#REF!+#REF!</f>
        <v>#REF!</v>
      </c>
      <c r="F105" s="2"/>
    </row>
    <row r="106" spans="2:9" ht="12.75" hidden="1" customHeight="1" x14ac:dyDescent="0.2">
      <c r="B106" s="19" t="s">
        <v>12</v>
      </c>
      <c r="C106" s="2" t="e">
        <f>#REF!+#REF!</f>
        <v>#REF!</v>
      </c>
      <c r="F106" s="2"/>
    </row>
    <row r="107" spans="2:9" ht="12.75" hidden="1" customHeight="1" x14ac:dyDescent="0.2">
      <c r="B107" s="19" t="s">
        <v>13</v>
      </c>
      <c r="C107" s="2" t="e">
        <f>#REF!+#REF!</f>
        <v>#REF!</v>
      </c>
      <c r="F107" s="2"/>
    </row>
    <row r="108" spans="2:9" ht="12.75" hidden="1" customHeight="1" x14ac:dyDescent="0.2">
      <c r="B108" s="19" t="s">
        <v>54</v>
      </c>
      <c r="C108" s="2" t="e">
        <f>#REF!+#REF!</f>
        <v>#REF!</v>
      </c>
      <c r="F108" s="2"/>
    </row>
    <row r="109" spans="2:9" ht="12.75" hidden="1" customHeight="1" x14ac:dyDescent="0.2">
      <c r="B109" s="19" t="s">
        <v>55</v>
      </c>
      <c r="C109" s="2" t="e">
        <f>#REF!+#REF!</f>
        <v>#REF!</v>
      </c>
      <c r="F109" s="2"/>
    </row>
    <row r="110" spans="2:9" ht="12.75" hidden="1" customHeight="1" x14ac:dyDescent="0.2">
      <c r="B110" s="19" t="s">
        <v>30</v>
      </c>
      <c r="C110" s="2" t="e">
        <f>#REF!+#REF!</f>
        <v>#REF!</v>
      </c>
      <c r="F110" s="2"/>
    </row>
    <row r="111" spans="2:9" ht="36" x14ac:dyDescent="0.2">
      <c r="B111" s="10" t="s">
        <v>56</v>
      </c>
      <c r="C111" s="11">
        <f t="shared" ref="C111:F111" si="21">SUM(C112:C114)</f>
        <v>11035</v>
      </c>
      <c r="D111" s="11">
        <f t="shared" si="21"/>
        <v>9056</v>
      </c>
      <c r="E111" s="11">
        <f t="shared" si="21"/>
        <v>8431</v>
      </c>
      <c r="F111" s="24">
        <f t="shared" si="21"/>
        <v>13172</v>
      </c>
      <c r="H111" s="25"/>
      <c r="I111" s="25"/>
    </row>
    <row r="112" spans="2:9" x14ac:dyDescent="0.2">
      <c r="B112" s="18" t="s">
        <v>12</v>
      </c>
      <c r="C112" s="13">
        <v>5680</v>
      </c>
      <c r="D112" s="14">
        <v>5604</v>
      </c>
      <c r="E112" s="14">
        <v>5561</v>
      </c>
      <c r="F112" s="13">
        <v>5974</v>
      </c>
    </row>
    <row r="113" spans="2:6" x14ac:dyDescent="0.2">
      <c r="B113" s="18" t="s">
        <v>13</v>
      </c>
      <c r="C113" s="13">
        <v>3220</v>
      </c>
      <c r="D113" s="14">
        <v>1580</v>
      </c>
      <c r="E113" s="14">
        <v>1032</v>
      </c>
      <c r="F113" s="13">
        <v>4098</v>
      </c>
    </row>
    <row r="114" spans="2:6" x14ac:dyDescent="0.2">
      <c r="B114" s="18" t="s">
        <v>15</v>
      </c>
      <c r="C114" s="13">
        <v>2135</v>
      </c>
      <c r="D114" s="14">
        <v>1872</v>
      </c>
      <c r="E114" s="14">
        <v>1838</v>
      </c>
      <c r="F114" s="13">
        <v>3100</v>
      </c>
    </row>
    <row r="115" spans="2:6" ht="36" x14ac:dyDescent="0.2">
      <c r="B115" s="10" t="s">
        <v>57</v>
      </c>
      <c r="C115" s="11">
        <f>SUM(C116:C118)</f>
        <v>3572</v>
      </c>
      <c r="D115" s="11">
        <f t="shared" ref="D115:F115" si="22">SUM(D116:D118)</f>
        <v>0</v>
      </c>
      <c r="E115" s="11">
        <f t="shared" si="22"/>
        <v>2913</v>
      </c>
      <c r="F115" s="11">
        <f t="shared" si="22"/>
        <v>6461</v>
      </c>
    </row>
    <row r="116" spans="2:6" x14ac:dyDescent="0.2">
      <c r="B116" s="18" t="s">
        <v>12</v>
      </c>
      <c r="C116" s="13">
        <v>2550</v>
      </c>
      <c r="D116" s="14"/>
      <c r="E116" s="14">
        <v>2044</v>
      </c>
      <c r="F116" s="13">
        <v>3348</v>
      </c>
    </row>
    <row r="117" spans="2:6" x14ac:dyDescent="0.2">
      <c r="B117" s="18" t="s">
        <v>13</v>
      </c>
      <c r="C117" s="13">
        <v>822</v>
      </c>
      <c r="D117" s="14"/>
      <c r="E117" s="14">
        <f>806-86</f>
        <v>720</v>
      </c>
      <c r="F117" s="13">
        <v>1720</v>
      </c>
    </row>
    <row r="118" spans="2:6" x14ac:dyDescent="0.2">
      <c r="B118" s="18" t="s">
        <v>15</v>
      </c>
      <c r="C118" s="13">
        <v>200</v>
      </c>
      <c r="D118" s="14"/>
      <c r="E118" s="14">
        <v>149</v>
      </c>
      <c r="F118" s="13">
        <v>1393</v>
      </c>
    </row>
    <row r="119" spans="2:6" x14ac:dyDescent="0.2">
      <c r="B119" s="19" t="s">
        <v>58</v>
      </c>
      <c r="C119" s="11">
        <f>SUM(C120:C122)</f>
        <v>5284</v>
      </c>
      <c r="D119" s="11">
        <f t="shared" ref="D119:F119" si="23">SUM(D120:D122)</f>
        <v>4150</v>
      </c>
      <c r="E119" s="11">
        <f t="shared" si="23"/>
        <v>4190</v>
      </c>
      <c r="F119" s="24">
        <f t="shared" si="23"/>
        <v>5838</v>
      </c>
    </row>
    <row r="120" spans="2:6" x14ac:dyDescent="0.2">
      <c r="B120" s="18" t="s">
        <v>12</v>
      </c>
      <c r="C120" s="13">
        <f>3708-75</f>
        <v>3633</v>
      </c>
      <c r="D120" s="14">
        <v>3387</v>
      </c>
      <c r="E120" s="14">
        <v>3385</v>
      </c>
      <c r="F120" s="13">
        <v>4045</v>
      </c>
    </row>
    <row r="121" spans="2:6" x14ac:dyDescent="0.2">
      <c r="B121" s="18" t="s">
        <v>13</v>
      </c>
      <c r="C121" s="13">
        <v>1451</v>
      </c>
      <c r="D121" s="14">
        <v>676</v>
      </c>
      <c r="E121" s="14">
        <v>732</v>
      </c>
      <c r="F121" s="13">
        <v>1363</v>
      </c>
    </row>
    <row r="122" spans="2:6" x14ac:dyDescent="0.2">
      <c r="B122" s="18" t="s">
        <v>15</v>
      </c>
      <c r="C122" s="13">
        <v>200</v>
      </c>
      <c r="D122" s="14">
        <v>87</v>
      </c>
      <c r="E122" s="14">
        <v>73</v>
      </c>
      <c r="F122" s="13">
        <v>430</v>
      </c>
    </row>
    <row r="123" spans="2:6" ht="36" x14ac:dyDescent="0.2">
      <c r="B123" s="10" t="s">
        <v>59</v>
      </c>
      <c r="C123" s="11">
        <f>SUM(C124:C126)</f>
        <v>4180</v>
      </c>
      <c r="D123" s="11">
        <f t="shared" ref="D123:F123" si="24">SUM(D124:D126)</f>
        <v>0</v>
      </c>
      <c r="E123" s="11">
        <f t="shared" si="24"/>
        <v>3771</v>
      </c>
      <c r="F123" s="24">
        <f t="shared" si="24"/>
        <v>5151</v>
      </c>
    </row>
    <row r="124" spans="2:6" x14ac:dyDescent="0.2">
      <c r="B124" s="18" t="s">
        <v>12</v>
      </c>
      <c r="C124" s="13">
        <f>3112-61</f>
        <v>3051</v>
      </c>
      <c r="D124" s="14"/>
      <c r="E124" s="14">
        <v>2918</v>
      </c>
      <c r="F124" s="13">
        <v>3401</v>
      </c>
    </row>
    <row r="125" spans="2:6" x14ac:dyDescent="0.2">
      <c r="B125" s="18" t="s">
        <v>13</v>
      </c>
      <c r="C125" s="13">
        <v>779</v>
      </c>
      <c r="D125" s="14"/>
      <c r="E125" s="14">
        <f>648-58</f>
        <v>590</v>
      </c>
      <c r="F125" s="13">
        <v>1000</v>
      </c>
    </row>
    <row r="126" spans="2:6" x14ac:dyDescent="0.2">
      <c r="B126" s="18" t="s">
        <v>15</v>
      </c>
      <c r="C126" s="13">
        <v>350</v>
      </c>
      <c r="D126" s="14"/>
      <c r="E126" s="14">
        <v>263</v>
      </c>
      <c r="F126" s="13">
        <v>750</v>
      </c>
    </row>
    <row r="127" spans="2:6" ht="36" x14ac:dyDescent="0.2">
      <c r="B127" s="10" t="s">
        <v>60</v>
      </c>
      <c r="C127" s="11">
        <f>SUM(C128:C130)</f>
        <v>5290</v>
      </c>
      <c r="D127" s="11">
        <f t="shared" ref="D127:F127" si="25">SUM(D128:D130)</f>
        <v>5290</v>
      </c>
      <c r="E127" s="11">
        <f t="shared" si="25"/>
        <v>4621</v>
      </c>
      <c r="F127" s="24">
        <f t="shared" si="25"/>
        <v>10077</v>
      </c>
    </row>
    <row r="128" spans="2:6" x14ac:dyDescent="0.2">
      <c r="B128" s="18" t="s">
        <v>12</v>
      </c>
      <c r="C128" s="13">
        <f>2882-66</f>
        <v>2816</v>
      </c>
      <c r="D128" s="14">
        <v>2816</v>
      </c>
      <c r="E128" s="14">
        <v>2494</v>
      </c>
      <c r="F128" s="13">
        <v>2800</v>
      </c>
    </row>
    <row r="129" spans="2:30" x14ac:dyDescent="0.2">
      <c r="B129" s="18" t="s">
        <v>13</v>
      </c>
      <c r="C129" s="13">
        <v>1224</v>
      </c>
      <c r="D129" s="14">
        <v>1224</v>
      </c>
      <c r="E129" s="14">
        <v>997</v>
      </c>
      <c r="F129" s="13">
        <f>1550+450</f>
        <v>2000</v>
      </c>
    </row>
    <row r="130" spans="2:30" x14ac:dyDescent="0.2">
      <c r="B130" s="18" t="s">
        <v>15</v>
      </c>
      <c r="C130" s="13">
        <v>1250</v>
      </c>
      <c r="D130" s="14">
        <v>1250</v>
      </c>
      <c r="E130" s="14">
        <v>1130</v>
      </c>
      <c r="F130" s="13">
        <v>5277</v>
      </c>
    </row>
    <row r="131" spans="2:30" ht="35.25" customHeight="1" x14ac:dyDescent="0.2">
      <c r="B131" s="10" t="s">
        <v>61</v>
      </c>
      <c r="C131" s="11">
        <f>SUM(C132:C134)</f>
        <v>7575</v>
      </c>
      <c r="D131" s="11">
        <f t="shared" ref="D131:F131" si="26">SUM(D132:D134)</f>
        <v>7347</v>
      </c>
      <c r="E131" s="11">
        <f t="shared" si="26"/>
        <v>6885</v>
      </c>
      <c r="F131" s="24">
        <f t="shared" si="26"/>
        <v>8685</v>
      </c>
    </row>
    <row r="132" spans="2:30" x14ac:dyDescent="0.2">
      <c r="B132" s="18" t="s">
        <v>12</v>
      </c>
      <c r="C132" s="13">
        <v>5550</v>
      </c>
      <c r="D132" s="14">
        <v>5346</v>
      </c>
      <c r="E132" s="14">
        <v>5230</v>
      </c>
      <c r="F132" s="13">
        <v>6000</v>
      </c>
    </row>
    <row r="133" spans="2:30" x14ac:dyDescent="0.2">
      <c r="B133" s="18" t="s">
        <v>13</v>
      </c>
      <c r="C133" s="13">
        <v>1125</v>
      </c>
      <c r="D133" s="14">
        <v>1114</v>
      </c>
      <c r="E133" s="14">
        <v>805</v>
      </c>
      <c r="F133" s="13">
        <v>1195</v>
      </c>
    </row>
    <row r="134" spans="2:30" x14ac:dyDescent="0.2">
      <c r="B134" s="18" t="s">
        <v>15</v>
      </c>
      <c r="C134" s="13">
        <v>900</v>
      </c>
      <c r="D134" s="14">
        <v>887</v>
      </c>
      <c r="E134" s="14">
        <v>850</v>
      </c>
      <c r="F134" s="13">
        <v>1490</v>
      </c>
    </row>
    <row r="135" spans="2:30" x14ac:dyDescent="0.2">
      <c r="B135" s="10" t="s">
        <v>62</v>
      </c>
      <c r="C135" s="11">
        <f>C136+C137+C138</f>
        <v>5025</v>
      </c>
      <c r="D135" s="11">
        <f t="shared" ref="D135:F135" si="27">D136+D137+D138</f>
        <v>0</v>
      </c>
      <c r="E135" s="11">
        <f>E136+E137+E138</f>
        <v>4114</v>
      </c>
      <c r="F135" s="11">
        <f t="shared" si="27"/>
        <v>5900</v>
      </c>
    </row>
    <row r="136" spans="2:30" x14ac:dyDescent="0.2">
      <c r="B136" s="30" t="s">
        <v>63</v>
      </c>
      <c r="C136" s="11">
        <v>425</v>
      </c>
      <c r="D136" s="24"/>
      <c r="E136" s="24">
        <v>18</v>
      </c>
      <c r="F136" s="11">
        <v>400</v>
      </c>
    </row>
    <row r="137" spans="2:30" ht="24" x14ac:dyDescent="0.2">
      <c r="B137" s="30" t="s">
        <v>64</v>
      </c>
      <c r="C137" s="11">
        <v>360</v>
      </c>
      <c r="D137" s="24"/>
      <c r="E137" s="24"/>
      <c r="F137" s="11"/>
    </row>
    <row r="138" spans="2:30" x14ac:dyDescent="0.2">
      <c r="B138" s="30" t="s">
        <v>65</v>
      </c>
      <c r="C138" s="11">
        <v>4240</v>
      </c>
      <c r="D138" s="24"/>
      <c r="E138" s="24">
        <v>4096</v>
      </c>
      <c r="F138" s="11">
        <v>5500</v>
      </c>
    </row>
    <row r="139" spans="2:30" x14ac:dyDescent="0.2">
      <c r="B139" s="31" t="s">
        <v>66</v>
      </c>
      <c r="C139" s="11">
        <f t="shared" ref="C139:F139" si="28">C140</f>
        <v>200</v>
      </c>
      <c r="D139" s="24">
        <f t="shared" si="28"/>
        <v>0</v>
      </c>
      <c r="E139" s="24"/>
      <c r="F139" s="24">
        <f t="shared" si="28"/>
        <v>250</v>
      </c>
    </row>
    <row r="140" spans="2:30" x14ac:dyDescent="0.2">
      <c r="B140" s="32" t="s">
        <v>67</v>
      </c>
      <c r="C140" s="13">
        <v>200</v>
      </c>
      <c r="D140" s="14"/>
      <c r="E140" s="14"/>
      <c r="F140" s="13">
        <v>250</v>
      </c>
    </row>
    <row r="141" spans="2:30" x14ac:dyDescent="0.2">
      <c r="B141" s="31" t="s">
        <v>68</v>
      </c>
      <c r="C141" s="11">
        <f t="shared" ref="C141:F141" si="29">C142</f>
        <v>3000</v>
      </c>
      <c r="D141" s="11">
        <f t="shared" si="29"/>
        <v>0</v>
      </c>
      <c r="E141" s="11">
        <f t="shared" si="29"/>
        <v>1794</v>
      </c>
      <c r="F141" s="11">
        <f t="shared" si="29"/>
        <v>3700</v>
      </c>
    </row>
    <row r="142" spans="2:30" x14ac:dyDescent="0.2">
      <c r="B142" s="33" t="s">
        <v>13</v>
      </c>
      <c r="C142" s="13">
        <v>3000</v>
      </c>
      <c r="D142" s="14"/>
      <c r="E142" s="14">
        <v>1794</v>
      </c>
      <c r="F142" s="13">
        <v>3700</v>
      </c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</row>
    <row r="143" spans="2:30" x14ac:dyDescent="0.2">
      <c r="B143" s="35" t="s">
        <v>69</v>
      </c>
      <c r="C143" s="11">
        <f>C144+C145</f>
        <v>18683</v>
      </c>
      <c r="D143" s="11">
        <f t="shared" ref="D143:F143" si="30">D144+D145</f>
        <v>0</v>
      </c>
      <c r="E143" s="11">
        <f t="shared" si="30"/>
        <v>17824</v>
      </c>
      <c r="F143" s="24">
        <f t="shared" si="30"/>
        <v>18711</v>
      </c>
    </row>
    <row r="144" spans="2:30" x14ac:dyDescent="0.2">
      <c r="B144" s="20" t="s">
        <v>70</v>
      </c>
      <c r="C144" s="13">
        <v>17410</v>
      </c>
      <c r="D144" s="14"/>
      <c r="E144" s="14">
        <v>16556</v>
      </c>
      <c r="F144" s="13">
        <v>17438</v>
      </c>
    </row>
    <row r="145" spans="2:6" ht="25.5" x14ac:dyDescent="0.2">
      <c r="B145" s="20" t="s">
        <v>71</v>
      </c>
      <c r="C145" s="13">
        <v>1273</v>
      </c>
      <c r="D145" s="14"/>
      <c r="E145" s="14">
        <v>1268</v>
      </c>
      <c r="F145" s="13">
        <v>1273</v>
      </c>
    </row>
    <row r="146" spans="2:6" ht="25.5" x14ac:dyDescent="0.2">
      <c r="B146" s="15" t="s">
        <v>72</v>
      </c>
      <c r="C146" s="16">
        <v>2600</v>
      </c>
      <c r="D146" s="17"/>
      <c r="E146" s="17">
        <v>2580</v>
      </c>
      <c r="F146" s="16">
        <v>2800</v>
      </c>
    </row>
    <row r="147" spans="2:6" x14ac:dyDescent="0.2">
      <c r="B147" s="10" t="s">
        <v>73</v>
      </c>
      <c r="C147" s="11">
        <f t="shared" ref="C147:F147" si="31">C148</f>
        <v>325</v>
      </c>
      <c r="D147" s="11">
        <f t="shared" si="31"/>
        <v>0</v>
      </c>
      <c r="E147" s="11">
        <f t="shared" si="31"/>
        <v>118</v>
      </c>
      <c r="F147" s="24">
        <f t="shared" si="31"/>
        <v>325</v>
      </c>
    </row>
    <row r="148" spans="2:6" x14ac:dyDescent="0.2">
      <c r="B148" s="18" t="s">
        <v>13</v>
      </c>
      <c r="C148" s="13">
        <v>325</v>
      </c>
      <c r="D148" s="14"/>
      <c r="E148" s="14">
        <v>118</v>
      </c>
      <c r="F148" s="13">
        <v>325</v>
      </c>
    </row>
    <row r="149" spans="2:6" ht="25.5" x14ac:dyDescent="0.2">
      <c r="B149" s="19" t="s">
        <v>74</v>
      </c>
      <c r="C149" s="24">
        <f t="shared" ref="C149:E149" si="32">C150+C151</f>
        <v>750</v>
      </c>
      <c r="D149" s="24">
        <f t="shared" si="32"/>
        <v>450</v>
      </c>
      <c r="E149" s="24">
        <f t="shared" si="32"/>
        <v>750</v>
      </c>
      <c r="F149" s="24">
        <f>F150+F151</f>
        <v>1200</v>
      </c>
    </row>
    <row r="150" spans="2:6" x14ac:dyDescent="0.2">
      <c r="B150" s="12" t="s">
        <v>14</v>
      </c>
      <c r="C150" s="13">
        <v>750</v>
      </c>
      <c r="D150" s="14"/>
      <c r="E150" s="14">
        <v>750</v>
      </c>
      <c r="F150" s="13">
        <v>750</v>
      </c>
    </row>
    <row r="151" spans="2:6" ht="25.5" x14ac:dyDescent="0.2">
      <c r="B151" s="19" t="s">
        <v>75</v>
      </c>
      <c r="C151" s="16">
        <v>0</v>
      </c>
      <c r="D151" s="16">
        <v>450</v>
      </c>
      <c r="E151" s="16"/>
      <c r="F151" s="16">
        <v>450</v>
      </c>
    </row>
    <row r="152" spans="2:6" ht="26.25" customHeight="1" x14ac:dyDescent="0.2">
      <c r="B152" s="19" t="s">
        <v>17</v>
      </c>
      <c r="C152" s="13">
        <v>0</v>
      </c>
      <c r="D152" s="14"/>
      <c r="E152" s="17">
        <v>-123</v>
      </c>
      <c r="F152" s="13">
        <v>0</v>
      </c>
    </row>
    <row r="153" spans="2:6" ht="12.75" hidden="1" customHeight="1" x14ac:dyDescent="0.2">
      <c r="B153" s="18"/>
      <c r="C153" s="13"/>
      <c r="D153" s="14"/>
      <c r="E153" s="14"/>
      <c r="F153" s="13"/>
    </row>
    <row r="154" spans="2:6" ht="12.75" hidden="1" customHeight="1" x14ac:dyDescent="0.2">
      <c r="B154" s="18"/>
      <c r="C154" s="13"/>
      <c r="D154" s="14"/>
      <c r="E154" s="14"/>
      <c r="F154" s="13"/>
    </row>
    <row r="155" spans="2:6" ht="12.75" hidden="1" customHeight="1" x14ac:dyDescent="0.2">
      <c r="B155" s="18"/>
      <c r="C155" s="13"/>
      <c r="D155" s="14"/>
      <c r="E155" s="14"/>
      <c r="F155" s="13"/>
    </row>
    <row r="156" spans="2:6" ht="12.75" hidden="1" customHeight="1" x14ac:dyDescent="0.2">
      <c r="B156" s="18"/>
      <c r="C156" s="13"/>
      <c r="D156" s="14"/>
      <c r="E156" s="14"/>
      <c r="F156" s="13"/>
    </row>
    <row r="157" spans="2:6" ht="12.75" hidden="1" customHeight="1" x14ac:dyDescent="0.2">
      <c r="B157" s="18"/>
      <c r="C157" s="13"/>
      <c r="D157" s="14"/>
      <c r="E157" s="14"/>
      <c r="F157" s="13"/>
    </row>
    <row r="158" spans="2:6" hidden="1" x14ac:dyDescent="0.2">
      <c r="B158" s="18"/>
      <c r="C158" s="13"/>
      <c r="D158" s="14"/>
      <c r="E158" s="14"/>
      <c r="F158" s="13"/>
    </row>
    <row r="159" spans="2:6" ht="24" x14ac:dyDescent="0.2">
      <c r="B159" s="10" t="s">
        <v>76</v>
      </c>
      <c r="C159" s="11">
        <f>C160+C161+C162+C164+C163+C165</f>
        <v>138636</v>
      </c>
      <c r="D159" s="11">
        <f t="shared" ref="D159:F159" si="33">D160+D161+D162+D164+D163+D165</f>
        <v>126528</v>
      </c>
      <c r="E159" s="11">
        <f t="shared" si="33"/>
        <v>123421</v>
      </c>
      <c r="F159" s="24">
        <f t="shared" si="33"/>
        <v>155074</v>
      </c>
    </row>
    <row r="160" spans="2:6" x14ac:dyDescent="0.2">
      <c r="B160" s="18" t="s">
        <v>12</v>
      </c>
      <c r="C160" s="13">
        <v>107868</v>
      </c>
      <c r="D160" s="14">
        <v>103611</v>
      </c>
      <c r="E160" s="14">
        <v>103479</v>
      </c>
      <c r="F160" s="13">
        <v>124000</v>
      </c>
    </row>
    <row r="161" spans="2:6" x14ac:dyDescent="0.2">
      <c r="B161" s="18" t="s">
        <v>13</v>
      </c>
      <c r="C161" s="13">
        <v>26608</v>
      </c>
      <c r="D161" s="13">
        <v>20052</v>
      </c>
      <c r="E161" s="13">
        <v>17649</v>
      </c>
      <c r="F161" s="13">
        <f>26075+80</f>
        <v>26155</v>
      </c>
    </row>
    <row r="162" spans="2:6" ht="40.5" customHeight="1" x14ac:dyDescent="0.2">
      <c r="B162" s="18" t="s">
        <v>77</v>
      </c>
      <c r="C162" s="13">
        <v>2525</v>
      </c>
      <c r="D162" s="14">
        <v>950</v>
      </c>
      <c r="E162" s="14">
        <v>918</v>
      </c>
      <c r="F162" s="13">
        <v>2525</v>
      </c>
    </row>
    <row r="163" spans="2:6" ht="24" customHeight="1" x14ac:dyDescent="0.2">
      <c r="B163" s="18" t="s">
        <v>15</v>
      </c>
      <c r="C163" s="13">
        <v>1235</v>
      </c>
      <c r="D163" s="14">
        <v>1235</v>
      </c>
      <c r="E163" s="14">
        <v>1203</v>
      </c>
      <c r="F163" s="13">
        <v>1298</v>
      </c>
    </row>
    <row r="164" spans="2:6" x14ac:dyDescent="0.2">
      <c r="B164" s="18" t="s">
        <v>29</v>
      </c>
      <c r="C164" s="13">
        <v>850</v>
      </c>
      <c r="D164" s="14">
        <v>680</v>
      </c>
      <c r="E164" s="14">
        <v>622</v>
      </c>
      <c r="F164" s="13">
        <v>1096</v>
      </c>
    </row>
    <row r="165" spans="2:6" ht="25.5" x14ac:dyDescent="0.2">
      <c r="B165" s="20" t="s">
        <v>17</v>
      </c>
      <c r="C165" s="13">
        <v>-450</v>
      </c>
      <c r="D165" s="14"/>
      <c r="E165" s="14">
        <v>-450</v>
      </c>
      <c r="F165" s="13"/>
    </row>
    <row r="166" spans="2:6" ht="38.25" x14ac:dyDescent="0.2">
      <c r="B166" s="19" t="s">
        <v>78</v>
      </c>
      <c r="C166" s="16">
        <v>-590</v>
      </c>
      <c r="D166" s="17"/>
      <c r="E166" s="17">
        <v>-590</v>
      </c>
      <c r="F166" s="16"/>
    </row>
    <row r="167" spans="2:6" ht="12.75" hidden="1" customHeight="1" x14ac:dyDescent="0.2">
      <c r="B167" s="18"/>
      <c r="C167" s="13"/>
      <c r="D167" s="14"/>
      <c r="E167" s="14"/>
      <c r="F167" s="13"/>
    </row>
    <row r="168" spans="2:6" ht="12.75" hidden="1" customHeight="1" x14ac:dyDescent="0.2">
      <c r="B168" s="18"/>
      <c r="C168" s="13"/>
      <c r="D168" s="14"/>
      <c r="E168" s="14"/>
      <c r="F168" s="13"/>
    </row>
    <row r="169" spans="2:6" x14ac:dyDescent="0.2">
      <c r="B169" s="10" t="s">
        <v>79</v>
      </c>
      <c r="C169" s="11">
        <v>1220</v>
      </c>
      <c r="D169" s="24"/>
      <c r="E169" s="24">
        <v>1218</v>
      </c>
      <c r="F169" s="11">
        <v>250</v>
      </c>
    </row>
    <row r="170" spans="2:6" x14ac:dyDescent="0.2">
      <c r="B170" s="10" t="s">
        <v>80</v>
      </c>
      <c r="C170" s="11">
        <v>1220</v>
      </c>
      <c r="D170" s="24"/>
      <c r="E170" s="24">
        <v>1147</v>
      </c>
      <c r="F170" s="11">
        <v>1000</v>
      </c>
    </row>
    <row r="171" spans="2:6" hidden="1" x14ac:dyDescent="0.2">
      <c r="B171" s="10" t="s">
        <v>81</v>
      </c>
      <c r="C171" s="11">
        <f t="shared" ref="C171" si="34">C172+C173</f>
        <v>0</v>
      </c>
      <c r="D171" s="24"/>
      <c r="E171" s="24"/>
      <c r="F171" s="11"/>
    </row>
    <row r="172" spans="2:6" hidden="1" x14ac:dyDescent="0.2">
      <c r="B172" s="10" t="s">
        <v>82</v>
      </c>
      <c r="C172" s="11">
        <v>0</v>
      </c>
      <c r="D172" s="24"/>
      <c r="E172" s="24"/>
      <c r="F172" s="11"/>
    </row>
    <row r="173" spans="2:6" hidden="1" x14ac:dyDescent="0.2">
      <c r="B173" s="19" t="s">
        <v>83</v>
      </c>
      <c r="C173" s="11">
        <v>0</v>
      </c>
      <c r="D173" s="24"/>
      <c r="E173" s="24"/>
      <c r="F173" s="11"/>
    </row>
    <row r="174" spans="2:6" x14ac:dyDescent="0.2">
      <c r="B174" s="10" t="s">
        <v>84</v>
      </c>
      <c r="C174" s="11">
        <f>SUM(C175:C178)</f>
        <v>25075</v>
      </c>
      <c r="D174" s="11">
        <f t="shared" ref="D174:E174" si="35">SUM(D175:D178)</f>
        <v>0</v>
      </c>
      <c r="E174" s="11">
        <f t="shared" si="35"/>
        <v>24089</v>
      </c>
      <c r="F174" s="24">
        <f>SUM(F175:F178)</f>
        <v>25890</v>
      </c>
    </row>
    <row r="175" spans="2:6" x14ac:dyDescent="0.2">
      <c r="B175" s="18" t="s">
        <v>12</v>
      </c>
      <c r="C175" s="13">
        <v>21195</v>
      </c>
      <c r="D175" s="14"/>
      <c r="E175" s="14">
        <v>20600</v>
      </c>
      <c r="F175" s="13">
        <v>22500</v>
      </c>
    </row>
    <row r="176" spans="2:6" x14ac:dyDescent="0.2">
      <c r="B176" s="18" t="s">
        <v>13</v>
      </c>
      <c r="C176" s="13">
        <v>3470</v>
      </c>
      <c r="D176" s="14"/>
      <c r="E176" s="14">
        <v>3144</v>
      </c>
      <c r="F176" s="13">
        <v>3000</v>
      </c>
    </row>
    <row r="177" spans="2:6" x14ac:dyDescent="0.2">
      <c r="B177" s="20" t="s">
        <v>15</v>
      </c>
      <c r="C177" s="13">
        <v>410</v>
      </c>
      <c r="D177" s="14"/>
      <c r="E177" s="14">
        <v>385</v>
      </c>
      <c r="F177" s="13">
        <v>390</v>
      </c>
    </row>
    <row r="178" spans="2:6" ht="25.5" x14ac:dyDescent="0.2">
      <c r="B178" s="19" t="s">
        <v>17</v>
      </c>
      <c r="C178" s="11">
        <v>0</v>
      </c>
      <c r="D178" s="24"/>
      <c r="E178" s="24">
        <v>-40</v>
      </c>
      <c r="F178" s="11"/>
    </row>
    <row r="179" spans="2:6" x14ac:dyDescent="0.2">
      <c r="B179" s="19" t="s">
        <v>85</v>
      </c>
      <c r="C179" s="11">
        <f t="shared" ref="C179:F179" si="36">C180</f>
        <v>145</v>
      </c>
      <c r="D179" s="11">
        <f t="shared" si="36"/>
        <v>0</v>
      </c>
      <c r="E179" s="11">
        <f t="shared" si="36"/>
        <v>0</v>
      </c>
      <c r="F179" s="24">
        <f t="shared" si="36"/>
        <v>1000</v>
      </c>
    </row>
    <row r="180" spans="2:6" x14ac:dyDescent="0.2">
      <c r="B180" s="20" t="s">
        <v>13</v>
      </c>
      <c r="C180" s="13">
        <v>145</v>
      </c>
      <c r="D180" s="14"/>
      <c r="E180" s="14">
        <v>0</v>
      </c>
      <c r="F180" s="13">
        <v>1000</v>
      </c>
    </row>
    <row r="181" spans="2:6" ht="25.5" x14ac:dyDescent="0.2">
      <c r="B181" s="19" t="s">
        <v>86</v>
      </c>
      <c r="C181" s="11">
        <f t="shared" ref="C181:F181" si="37">C182+C183+C184</f>
        <v>34860</v>
      </c>
      <c r="D181" s="11">
        <f t="shared" si="37"/>
        <v>0</v>
      </c>
      <c r="E181" s="11">
        <f t="shared" si="37"/>
        <v>25497</v>
      </c>
      <c r="F181" s="24">
        <f t="shared" si="37"/>
        <v>30000</v>
      </c>
    </row>
    <row r="182" spans="2:6" x14ac:dyDescent="0.2">
      <c r="B182" s="18" t="s">
        <v>13</v>
      </c>
      <c r="C182" s="13">
        <v>34860</v>
      </c>
      <c r="D182" s="13"/>
      <c r="E182" s="13">
        <v>25497</v>
      </c>
      <c r="F182" s="13">
        <v>30000</v>
      </c>
    </row>
    <row r="183" spans="2:6" x14ac:dyDescent="0.2">
      <c r="B183" s="18" t="s">
        <v>15</v>
      </c>
      <c r="C183" s="13"/>
      <c r="D183" s="13"/>
      <c r="E183" s="13"/>
      <c r="F183" s="13"/>
    </row>
    <row r="184" spans="2:6" ht="25.5" hidden="1" x14ac:dyDescent="0.2">
      <c r="B184" s="15" t="s">
        <v>17</v>
      </c>
      <c r="C184" s="13">
        <v>0</v>
      </c>
      <c r="D184" s="13"/>
      <c r="E184" s="13"/>
      <c r="F184" s="13"/>
    </row>
    <row r="185" spans="2:6" ht="15" customHeight="1" x14ac:dyDescent="0.2">
      <c r="B185" s="15" t="s">
        <v>87</v>
      </c>
      <c r="C185" s="16">
        <f>C186</f>
        <v>1215</v>
      </c>
      <c r="D185" s="16">
        <f t="shared" ref="D185:F185" si="38">D186</f>
        <v>0</v>
      </c>
      <c r="E185" s="16">
        <f t="shared" si="38"/>
        <v>1215</v>
      </c>
      <c r="F185" s="16">
        <f t="shared" si="38"/>
        <v>0</v>
      </c>
    </row>
    <row r="186" spans="2:6" ht="72" customHeight="1" x14ac:dyDescent="0.2">
      <c r="B186" s="20" t="s">
        <v>88</v>
      </c>
      <c r="C186" s="13">
        <v>1215</v>
      </c>
      <c r="D186" s="13"/>
      <c r="E186" s="13">
        <v>1215</v>
      </c>
      <c r="F186" s="13"/>
    </row>
    <row r="187" spans="2:6" x14ac:dyDescent="0.2">
      <c r="B187" s="10" t="s">
        <v>89</v>
      </c>
      <c r="C187" s="11">
        <f t="shared" ref="C187:F187" si="39">C188</f>
        <v>2639.18</v>
      </c>
      <c r="D187" s="11">
        <f t="shared" si="39"/>
        <v>0</v>
      </c>
      <c r="E187" s="11">
        <f t="shared" si="39"/>
        <v>0</v>
      </c>
      <c r="F187" s="11">
        <f t="shared" si="39"/>
        <v>500</v>
      </c>
    </row>
    <row r="188" spans="2:6" ht="25.5" x14ac:dyDescent="0.2">
      <c r="B188" s="12" t="s">
        <v>90</v>
      </c>
      <c r="C188" s="13">
        <v>2639.18</v>
      </c>
      <c r="D188" s="13"/>
      <c r="E188" s="13">
        <v>0</v>
      </c>
      <c r="F188" s="13">
        <v>500</v>
      </c>
    </row>
    <row r="189" spans="2:6" x14ac:dyDescent="0.2">
      <c r="B189" s="36" t="s">
        <v>91</v>
      </c>
      <c r="C189" s="37">
        <f t="shared" ref="C189:D189" si="40">C12+C19+C24+C32+C35+C39+C48+C52+C57+C62+C67+C72+C77+C82+C88+C141+C93+C97+C103+C111+C115+C119+C123+C127+C131+C135+C143+C147+C159+C169+C170+C174+C179+C187+C181+C149+C146+C139+C22+C102+C171+C27+C100+C166+C185</f>
        <v>359586.18</v>
      </c>
      <c r="D189" s="37">
        <f t="shared" si="40"/>
        <v>167479.54</v>
      </c>
      <c r="E189" s="37">
        <f>E12+E19+E24+E32+E35+E39+E48+E52+E57+E62+E67+E72+E77+E82+E88+E141+E93+E97+E103+E111+E115+E119+E123+E127+E131+E135+E143+E147+E159+E169+E170+E174+E179+E187+E181+E149+E146+E139+E22+E102+E171+E27+E100+E166+E185+E152</f>
        <v>305032.59999999998</v>
      </c>
      <c r="F189" s="37">
        <f>F12+F19+F24+F32+F35+F39+F48+F52+F57+F62+F67+F72+F77+F82+F88+F93+F97+F103+F111+F115+F119+F123+F127+F131+F135+F139+F141+F143+F146+F147+F149+F159+F169+F170+F174+F179+F181+F187</f>
        <v>392897</v>
      </c>
    </row>
    <row r="190" spans="2:6" ht="12" customHeight="1" x14ac:dyDescent="0.2">
      <c r="B190" s="38"/>
      <c r="C190" s="25"/>
      <c r="D190" s="2"/>
      <c r="E190" s="2"/>
    </row>
    <row r="191" spans="2:6" ht="13.5" customHeight="1" x14ac:dyDescent="0.2">
      <c r="B191" s="39"/>
      <c r="D191" s="2"/>
      <c r="E191" s="2"/>
    </row>
    <row r="192" spans="2:6" ht="19.5" customHeight="1" x14ac:dyDescent="0.2">
      <c r="B192" s="41"/>
      <c r="C192" s="46"/>
      <c r="D192" s="42"/>
      <c r="E192" s="42"/>
    </row>
    <row r="193" spans="2:5" x14ac:dyDescent="0.2">
      <c r="B193" s="50" t="s">
        <v>92</v>
      </c>
      <c r="C193" s="51" t="s">
        <v>93</v>
      </c>
      <c r="D193" s="51"/>
      <c r="E193" s="51"/>
    </row>
    <row r="194" spans="2:5" x14ac:dyDescent="0.2">
      <c r="B194" s="52" t="s">
        <v>94</v>
      </c>
      <c r="C194" s="53" t="s">
        <v>95</v>
      </c>
      <c r="D194" s="53"/>
      <c r="E194" s="53"/>
    </row>
    <row r="195" spans="2:5" x14ac:dyDescent="0.2">
      <c r="B195" s="43"/>
      <c r="C195" s="44"/>
      <c r="D195" s="45"/>
      <c r="E195" s="45"/>
    </row>
  </sheetData>
  <mergeCells count="5">
    <mergeCell ref="C3:E3"/>
    <mergeCell ref="B7:F7"/>
    <mergeCell ref="B8:F8"/>
    <mergeCell ref="C193:E193"/>
    <mergeCell ref="C194:E194"/>
  </mergeCells>
  <pageMargins left="0.7" right="0.7" top="0.75" bottom="0.75" header="0.3" footer="0.3"/>
  <pageSetup paperSize="9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lucru</vt:lpstr>
      <vt:lpstr>lucru!Print_Titles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CJT Adina Mirel</dc:creator>
  <cp:lastModifiedBy>CJT Adina Mirel</cp:lastModifiedBy>
  <cp:lastPrinted>2022-01-20T14:26:20Z</cp:lastPrinted>
  <dcterms:created xsi:type="dcterms:W3CDTF">2022-01-19T09:34:15Z</dcterms:created>
  <dcterms:modified xsi:type="dcterms:W3CDTF">2022-01-20T14:26:21Z</dcterms:modified>
</cp:coreProperties>
</file>